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890"/>
  </bookViews>
  <sheets>
    <sheet name="7-11 лет" sheetId="12" r:id="rId1"/>
    <sheet name="12-18 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89" i="2" l="1"/>
  <c r="G118" i="2"/>
  <c r="F118" i="2"/>
  <c r="E118" i="2"/>
  <c r="G89" i="2"/>
  <c r="F89" i="2"/>
  <c r="E26" i="2"/>
  <c r="G77" i="2" l="1"/>
  <c r="G58" i="2"/>
  <c r="G199" i="2" l="1"/>
  <c r="F199" i="2"/>
  <c r="E199" i="2"/>
  <c r="D199" i="2"/>
  <c r="C199" i="2"/>
  <c r="C196" i="2"/>
  <c r="G192" i="2"/>
  <c r="G196" i="2" s="1"/>
  <c r="F192" i="2"/>
  <c r="D192" i="2"/>
  <c r="F196" i="2"/>
  <c r="E196" i="2"/>
  <c r="D196" i="2"/>
  <c r="G188" i="2"/>
  <c r="F188" i="2"/>
  <c r="E188" i="2"/>
  <c r="D188" i="2"/>
  <c r="C188" i="2"/>
  <c r="G181" i="2"/>
  <c r="F181" i="2"/>
  <c r="E181" i="2"/>
  <c r="D181" i="2"/>
  <c r="C181" i="2"/>
  <c r="C178" i="2"/>
  <c r="F178" i="2"/>
  <c r="E178" i="2"/>
  <c r="D178" i="2"/>
  <c r="G173" i="2"/>
  <c r="G172" i="2"/>
  <c r="G170" i="2"/>
  <c r="F170" i="2"/>
  <c r="E170" i="2"/>
  <c r="D170" i="2"/>
  <c r="C170" i="2"/>
  <c r="G164" i="2"/>
  <c r="F164" i="2"/>
  <c r="E164" i="2"/>
  <c r="D164" i="2"/>
  <c r="C164" i="2"/>
  <c r="D161" i="2"/>
  <c r="C161" i="2"/>
  <c r="F161" i="2"/>
  <c r="G156" i="2"/>
  <c r="E161" i="2"/>
  <c r="G153" i="2"/>
  <c r="F153" i="2"/>
  <c r="E153" i="2"/>
  <c r="D153" i="2"/>
  <c r="C153" i="2"/>
  <c r="G144" i="2"/>
  <c r="F144" i="2"/>
  <c r="E144" i="2"/>
  <c r="D144" i="2"/>
  <c r="C144" i="2"/>
  <c r="C141" i="2"/>
  <c r="G137" i="2"/>
  <c r="F137" i="2"/>
  <c r="E137" i="2"/>
  <c r="D137" i="2"/>
  <c r="D141" i="2" s="1"/>
  <c r="G136" i="2"/>
  <c r="G141" i="2" s="1"/>
  <c r="F136" i="2"/>
  <c r="F141" i="2" s="1"/>
  <c r="E136" i="2"/>
  <c r="E141" i="2" s="1"/>
  <c r="G134" i="2"/>
  <c r="F134" i="2"/>
  <c r="E134" i="2"/>
  <c r="C134" i="2"/>
  <c r="D134" i="2"/>
  <c r="G125" i="2"/>
  <c r="F125" i="2"/>
  <c r="E125" i="2"/>
  <c r="D125" i="2"/>
  <c r="C125" i="2"/>
  <c r="C122" i="2"/>
  <c r="G116" i="2"/>
  <c r="F116" i="2"/>
  <c r="D116" i="2"/>
  <c r="D122" i="2" s="1"/>
  <c r="G114" i="2"/>
  <c r="F114" i="2"/>
  <c r="E114" i="2"/>
  <c r="D114" i="2"/>
  <c r="C114" i="2"/>
  <c r="G105" i="2"/>
  <c r="F105" i="2"/>
  <c r="E105" i="2"/>
  <c r="D105" i="2"/>
  <c r="C105" i="2"/>
  <c r="E102" i="2"/>
  <c r="D102" i="2"/>
  <c r="C102" i="2"/>
  <c r="G98" i="2"/>
  <c r="F98" i="2"/>
  <c r="G97" i="2"/>
  <c r="F97" i="2"/>
  <c r="D95" i="2"/>
  <c r="C95" i="2"/>
  <c r="G95" i="2"/>
  <c r="F95" i="2"/>
  <c r="E95" i="2"/>
  <c r="G86" i="2"/>
  <c r="F86" i="2"/>
  <c r="E86" i="2"/>
  <c r="D86" i="2"/>
  <c r="C86" i="2"/>
  <c r="C83" i="2"/>
  <c r="G79" i="2"/>
  <c r="F79" i="2"/>
  <c r="F83" i="2" s="1"/>
  <c r="E79" i="2"/>
  <c r="E83" i="2" s="1"/>
  <c r="D83" i="2"/>
  <c r="G78" i="2"/>
  <c r="G75" i="2"/>
  <c r="C75" i="2"/>
  <c r="F75" i="2"/>
  <c r="E75" i="2"/>
  <c r="D75" i="2"/>
  <c r="G67" i="2"/>
  <c r="F67" i="2"/>
  <c r="E67" i="2"/>
  <c r="D67" i="2"/>
  <c r="C67" i="2"/>
  <c r="C64" i="2"/>
  <c r="D64" i="2"/>
  <c r="G59" i="2"/>
  <c r="F59" i="2"/>
  <c r="F64" i="2" s="1"/>
  <c r="E59" i="2"/>
  <c r="E64" i="2" s="1"/>
  <c r="G56" i="2"/>
  <c r="F56" i="2"/>
  <c r="E56" i="2"/>
  <c r="D56" i="2"/>
  <c r="C56" i="2"/>
  <c r="G50" i="2"/>
  <c r="F50" i="2"/>
  <c r="E50" i="2"/>
  <c r="D50" i="2"/>
  <c r="C50" i="2"/>
  <c r="G47" i="2"/>
  <c r="F47" i="2"/>
  <c r="E47" i="2"/>
  <c r="D47" i="2"/>
  <c r="C47" i="2"/>
  <c r="G39" i="2"/>
  <c r="F39" i="2"/>
  <c r="E39" i="2"/>
  <c r="D39" i="2"/>
  <c r="C39" i="2"/>
  <c r="G33" i="2"/>
  <c r="F33" i="2"/>
  <c r="E33" i="2"/>
  <c r="D33" i="2"/>
  <c r="C33" i="2"/>
  <c r="C30" i="2"/>
  <c r="G26" i="2"/>
  <c r="F26" i="2"/>
  <c r="G24" i="2"/>
  <c r="F24" i="2"/>
  <c r="D30" i="2"/>
  <c r="G22" i="2"/>
  <c r="F22" i="2"/>
  <c r="E22" i="2"/>
  <c r="D22" i="2"/>
  <c r="C22" i="2"/>
  <c r="G200" i="2" l="1"/>
  <c r="F102" i="2"/>
  <c r="F106" i="2" s="1"/>
  <c r="C165" i="2"/>
  <c r="G102" i="2"/>
  <c r="E200" i="2"/>
  <c r="D87" i="2"/>
  <c r="F30" i="2"/>
  <c r="F34" i="2" s="1"/>
  <c r="F122" i="2"/>
  <c r="F126" i="2" s="1"/>
  <c r="E68" i="2"/>
  <c r="C87" i="2"/>
  <c r="E165" i="2"/>
  <c r="G161" i="2"/>
  <c r="G165" i="2" s="1"/>
  <c r="D182" i="2"/>
  <c r="F182" i="2"/>
  <c r="D200" i="2"/>
  <c r="F200" i="2"/>
  <c r="E30" i="2"/>
  <c r="E34" i="2" s="1"/>
  <c r="C51" i="2"/>
  <c r="E51" i="2"/>
  <c r="G51" i="2"/>
  <c r="G64" i="2"/>
  <c r="G68" i="2" s="1"/>
  <c r="E87" i="2"/>
  <c r="E122" i="2"/>
  <c r="E126" i="2" s="1"/>
  <c r="D145" i="2"/>
  <c r="G145" i="2"/>
  <c r="C182" i="2"/>
  <c r="E182" i="2"/>
  <c r="E106" i="2"/>
  <c r="F68" i="2"/>
  <c r="D68" i="2"/>
  <c r="D51" i="2"/>
  <c r="F51" i="2"/>
  <c r="D34" i="2"/>
  <c r="F87" i="2"/>
  <c r="E145" i="2"/>
  <c r="C34" i="2"/>
  <c r="G30" i="2"/>
  <c r="G34" i="2" s="1"/>
  <c r="C68" i="2"/>
  <c r="G83" i="2"/>
  <c r="G87" i="2" s="1"/>
  <c r="G106" i="2"/>
  <c r="D106" i="2"/>
  <c r="C106" i="2"/>
  <c r="D126" i="2"/>
  <c r="G122" i="2"/>
  <c r="G126" i="2" s="1"/>
  <c r="C126" i="2"/>
  <c r="C145" i="2"/>
  <c r="D165" i="2"/>
  <c r="F165" i="2"/>
  <c r="G178" i="2"/>
  <c r="G182" i="2" s="1"/>
  <c r="C200" i="2"/>
  <c r="F145" i="2"/>
  <c r="E201" i="2" l="1"/>
  <c r="E202" i="2" s="1"/>
  <c r="D201" i="2"/>
  <c r="D202" i="2" s="1"/>
  <c r="C201" i="2"/>
  <c r="C202" i="2" s="1"/>
  <c r="G201" i="2"/>
  <c r="G202" i="2" s="1"/>
  <c r="F201" i="2"/>
  <c r="F202" i="2" s="1"/>
  <c r="G180" i="12" l="1"/>
  <c r="F180" i="12"/>
  <c r="E180" i="12"/>
  <c r="D180" i="12"/>
  <c r="C180" i="12"/>
  <c r="G177" i="12"/>
  <c r="F177" i="12"/>
  <c r="E177" i="12"/>
  <c r="D177" i="12"/>
  <c r="C177" i="12"/>
  <c r="G170" i="12"/>
  <c r="F170" i="12"/>
  <c r="E170" i="12"/>
  <c r="D170" i="12"/>
  <c r="C170" i="12"/>
  <c r="G164" i="12"/>
  <c r="F164" i="12"/>
  <c r="E164" i="12"/>
  <c r="D164" i="12"/>
  <c r="C164" i="12"/>
  <c r="G161" i="12"/>
  <c r="F161" i="12"/>
  <c r="E161" i="12"/>
  <c r="D161" i="12"/>
  <c r="C161" i="12"/>
  <c r="G155" i="12"/>
  <c r="F155" i="12"/>
  <c r="E155" i="12"/>
  <c r="D155" i="12"/>
  <c r="C155" i="12"/>
  <c r="G148" i="12"/>
  <c r="F148" i="12"/>
  <c r="E148" i="12"/>
  <c r="D148" i="12"/>
  <c r="C148" i="12"/>
  <c r="G145" i="12"/>
  <c r="F145" i="12"/>
  <c r="E145" i="12"/>
  <c r="D145" i="12"/>
  <c r="C145" i="12"/>
  <c r="G138" i="12"/>
  <c r="F138" i="12"/>
  <c r="E138" i="12"/>
  <c r="D138" i="12"/>
  <c r="C138" i="12"/>
  <c r="G131" i="12"/>
  <c r="F131" i="12"/>
  <c r="E131" i="12"/>
  <c r="D131" i="12"/>
  <c r="C131" i="12"/>
  <c r="G128" i="12"/>
  <c r="F128" i="12"/>
  <c r="E128" i="12"/>
  <c r="D128" i="12"/>
  <c r="C128" i="12"/>
  <c r="G121" i="12"/>
  <c r="F121" i="12"/>
  <c r="E121" i="12"/>
  <c r="D121" i="12"/>
  <c r="C121" i="12"/>
  <c r="G115" i="12"/>
  <c r="F115" i="12"/>
  <c r="E115" i="12"/>
  <c r="D115" i="12"/>
  <c r="C115" i="12"/>
  <c r="G112" i="12"/>
  <c r="F112" i="12"/>
  <c r="E112" i="12"/>
  <c r="D112" i="12"/>
  <c r="C112" i="12"/>
  <c r="H105" i="12"/>
  <c r="G105" i="12"/>
  <c r="F105" i="12"/>
  <c r="E105" i="12"/>
  <c r="D105" i="12"/>
  <c r="C105" i="12"/>
  <c r="G96" i="12"/>
  <c r="F96" i="12"/>
  <c r="E96" i="12"/>
  <c r="D96" i="12"/>
  <c r="C96" i="12"/>
  <c r="G93" i="12"/>
  <c r="F93" i="12"/>
  <c r="E93" i="12"/>
  <c r="D93" i="12"/>
  <c r="C93" i="12"/>
  <c r="G87" i="12"/>
  <c r="F87" i="12"/>
  <c r="E87" i="12"/>
  <c r="D87" i="12"/>
  <c r="C87" i="12"/>
  <c r="G81" i="12"/>
  <c r="F81" i="12"/>
  <c r="E81" i="12"/>
  <c r="D81" i="12"/>
  <c r="C81" i="12"/>
  <c r="G78" i="12"/>
  <c r="F78" i="12"/>
  <c r="E78" i="12"/>
  <c r="D78" i="12"/>
  <c r="C78" i="12"/>
  <c r="G71" i="12"/>
  <c r="F71" i="12"/>
  <c r="E71" i="12"/>
  <c r="D71" i="12"/>
  <c r="C71" i="12"/>
  <c r="G65" i="12"/>
  <c r="F65" i="12"/>
  <c r="E65" i="12"/>
  <c r="D65" i="12"/>
  <c r="C65" i="12"/>
  <c r="G62" i="12"/>
  <c r="F62" i="12"/>
  <c r="E62" i="12"/>
  <c r="D62" i="12"/>
  <c r="C62" i="12"/>
  <c r="G55" i="12"/>
  <c r="F55" i="12"/>
  <c r="E55" i="12"/>
  <c r="D55" i="12"/>
  <c r="C55" i="12"/>
  <c r="G48" i="12"/>
  <c r="F48" i="12"/>
  <c r="E48" i="12"/>
  <c r="D48" i="12"/>
  <c r="C48" i="12"/>
  <c r="G45" i="12"/>
  <c r="F45" i="12"/>
  <c r="E45" i="12"/>
  <c r="D45" i="12"/>
  <c r="C45" i="12"/>
  <c r="G38" i="12"/>
  <c r="F38" i="12"/>
  <c r="E38" i="12"/>
  <c r="D38" i="12"/>
  <c r="C38" i="12"/>
  <c r="G32" i="12"/>
  <c r="F32" i="12"/>
  <c r="E32" i="12"/>
  <c r="C32" i="12"/>
  <c r="G29" i="12"/>
  <c r="F29" i="12"/>
  <c r="E29" i="12"/>
  <c r="D29" i="12"/>
  <c r="C29" i="12"/>
  <c r="G22" i="12"/>
  <c r="F22" i="12"/>
  <c r="E22" i="12"/>
  <c r="D22" i="12"/>
  <c r="C22" i="12"/>
  <c r="D33" i="12" l="1"/>
  <c r="F33" i="12"/>
  <c r="D66" i="12"/>
  <c r="F66" i="12"/>
  <c r="D97" i="12"/>
  <c r="F97" i="12"/>
  <c r="C116" i="12"/>
  <c r="E116" i="12"/>
  <c r="G116" i="12"/>
  <c r="C132" i="12"/>
  <c r="E132" i="12"/>
  <c r="G132" i="12"/>
  <c r="C165" i="12"/>
  <c r="E165" i="12"/>
  <c r="G165" i="12"/>
  <c r="D132" i="12"/>
  <c r="F132" i="12"/>
  <c r="C66" i="12"/>
  <c r="E66" i="12"/>
  <c r="G66" i="12"/>
  <c r="C33" i="12"/>
  <c r="E33" i="12"/>
  <c r="G33" i="12"/>
  <c r="C97" i="12"/>
  <c r="E97" i="12"/>
  <c r="G97" i="12"/>
  <c r="D165" i="12"/>
  <c r="F165" i="12"/>
  <c r="D191" i="12"/>
  <c r="F191" i="12"/>
  <c r="D193" i="12"/>
  <c r="F193" i="12"/>
  <c r="D49" i="12"/>
  <c r="F49" i="12"/>
  <c r="C49" i="12"/>
  <c r="E49" i="12"/>
  <c r="G49" i="12"/>
  <c r="D82" i="12"/>
  <c r="F82" i="12"/>
  <c r="C82" i="12"/>
  <c r="E82" i="12"/>
  <c r="G82" i="12"/>
  <c r="D116" i="12"/>
  <c r="F116" i="12"/>
  <c r="C149" i="12"/>
  <c r="E149" i="12"/>
  <c r="G149" i="12"/>
  <c r="D149" i="12"/>
  <c r="F149" i="12"/>
  <c r="C181" i="12"/>
  <c r="E181" i="12"/>
  <c r="G181" i="12"/>
  <c r="C193" i="12"/>
  <c r="E193" i="12"/>
  <c r="G193" i="12"/>
  <c r="C192" i="12"/>
  <c r="E192" i="12"/>
  <c r="G192" i="12"/>
  <c r="D192" i="12"/>
  <c r="F192" i="12"/>
  <c r="D181" i="12"/>
  <c r="F181" i="12"/>
  <c r="C191" i="12"/>
  <c r="E191" i="12"/>
  <c r="G191" i="12"/>
  <c r="D182" i="12" l="1"/>
  <c r="D183" i="12" s="1"/>
  <c r="E182" i="12"/>
  <c r="E183" i="12" s="1"/>
  <c r="F194" i="12"/>
  <c r="G194" i="12"/>
  <c r="C194" i="12"/>
  <c r="E194" i="12"/>
  <c r="G182" i="12"/>
  <c r="G183" i="12" s="1"/>
  <c r="C182" i="12"/>
  <c r="C183" i="12" s="1"/>
  <c r="F182" i="12"/>
  <c r="F183" i="12" s="1"/>
  <c r="D194" i="12"/>
</calcChain>
</file>

<file path=xl/sharedStrings.xml><?xml version="1.0" encoding="utf-8"?>
<sst xmlns="http://schemas.openxmlformats.org/spreadsheetml/2006/main" count="558" uniqueCount="196">
  <si>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</si>
  <si>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</si>
  <si>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</si>
  <si>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</si>
  <si>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</si>
  <si>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</si>
  <si>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</si>
  <si>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</si>
  <si>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</si>
  <si>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</si>
  <si>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</si>
  <si>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Неделя 1 День 1</t>
  </si>
  <si>
    <t>ЗАВТРАК</t>
  </si>
  <si>
    <t>Каша "Дружба"</t>
  </si>
  <si>
    <t>Фрукт свежий ,  сезонный</t>
  </si>
  <si>
    <t>Чай с сахаром</t>
  </si>
  <si>
    <t>ИТОГО ЗА ЗАВТРАК</t>
  </si>
  <si>
    <t>ОБЕД</t>
  </si>
  <si>
    <t>Свекольник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</si>
  <si>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</si>
  <si>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</si>
  <si>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</si>
  <si>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</si>
  <si>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</si>
  <si>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</si>
  <si>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</si>
  <si>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</si>
  <si>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</si>
  <si>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</si>
  <si>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</si>
  <si>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</si>
  <si>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Запеканка из творога с морковью (с соусом)</t>
  </si>
  <si>
    <t>Булочка домашняя</t>
  </si>
  <si>
    <t>Чай с лимоном</t>
  </si>
  <si>
    <t>134.1</t>
  </si>
  <si>
    <t>Рассольник ленинградский на курином бульоне</t>
  </si>
  <si>
    <t>Кнели из кур с рисом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</si>
  <si>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</si>
  <si>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</si>
  <si>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</si>
  <si>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</si>
  <si>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</si>
  <si>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454.1</t>
  </si>
  <si>
    <t>Пирожки печеные из дрожжевого теста с морковным фаршем</t>
  </si>
  <si>
    <t>День 3</t>
  </si>
  <si>
    <t>Каша манная вязкая</t>
  </si>
  <si>
    <t>Батон нарезной</t>
  </si>
  <si>
    <t>100.1</t>
  </si>
  <si>
    <t>Сыр твердый порциями</t>
  </si>
  <si>
    <t>Масло сливочное</t>
  </si>
  <si>
    <t>Печенье</t>
  </si>
  <si>
    <t>142.1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</si>
  <si>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</si>
  <si>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</si>
  <si>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</si>
  <si>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511.1</t>
  </si>
  <si>
    <t>Компот из замороженной ягоды</t>
  </si>
  <si>
    <t>Ватрушки с повидлом</t>
  </si>
  <si>
    <t>День 4</t>
  </si>
  <si>
    <t>Плов из отварной птицы</t>
  </si>
  <si>
    <t>Пряники</t>
  </si>
  <si>
    <t>Суп картофельный с макаронными изделиями на курином бульоне</t>
  </si>
  <si>
    <t>412.1</t>
  </si>
  <si>
    <t>Котлеты куриные, припущенные с соусом</t>
  </si>
  <si>
    <t>418.1</t>
  </si>
  <si>
    <t>Каша из гороха с маслом</t>
  </si>
  <si>
    <t>518.1</t>
  </si>
  <si>
    <t>Сок фруктовый, плодовый, ягодный , томатный</t>
  </si>
  <si>
    <t>555.1</t>
  </si>
  <si>
    <t>Косичка с сахаром</t>
  </si>
  <si>
    <t>День 5</t>
  </si>
  <si>
    <t>144.2</t>
  </si>
  <si>
    <t>Суп картофельный с бобовыми на курином бульоне</t>
  </si>
  <si>
    <t>Рагу из птицы</t>
  </si>
  <si>
    <t>РЦ 10.86.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</si>
  <si>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</si>
  <si>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</si>
  <si>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</si>
  <si>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Каша рисовая молочная жидкая</t>
  </si>
  <si>
    <t>128.1</t>
  </si>
  <si>
    <t>Борщ с капустой и картофелем вегетарианский со сметаной</t>
  </si>
  <si>
    <t>День 7</t>
  </si>
  <si>
    <t>Суп-лапша на курином бульоне</t>
  </si>
  <si>
    <t>День 8</t>
  </si>
  <si>
    <t>144.1</t>
  </si>
  <si>
    <t>Суп картофельный с бобовыми вегетарианский</t>
  </si>
  <si>
    <t>345.2</t>
  </si>
  <si>
    <t>Биточки рыбные с соусом</t>
  </si>
  <si>
    <t>454.4</t>
  </si>
  <si>
    <t>Пирожки печеные из дрожжевого теста с капустой и яйцом</t>
  </si>
  <si>
    <t>День 9</t>
  </si>
  <si>
    <t>Каша из хлопьев овсяных "Геркулес" жидкая</t>
  </si>
  <si>
    <t>142.3</t>
  </si>
  <si>
    <t>Щи из свежей капусты с картофелем на курином бульоне</t>
  </si>
  <si>
    <t>412.2</t>
  </si>
  <si>
    <t>Шницели куриные, припущенные с соусом</t>
  </si>
  <si>
    <t>Каша пшеничная рассыпчатая</t>
  </si>
  <si>
    <t>Пирожки печеные из сдобного теста с повидлом</t>
  </si>
  <si>
    <t>День 10</t>
  </si>
  <si>
    <t>Макаронные изделия, запеченные с сыром</t>
  </si>
  <si>
    <t>390.1</t>
  </si>
  <si>
    <t>Тефтели из говядины "ежики" с соусом</t>
  </si>
  <si>
    <t>195.1</t>
  </si>
  <si>
    <t>Рагу из овощей</t>
  </si>
  <si>
    <t>б/н</t>
  </si>
  <si>
    <t>Пирог морковный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</si>
  <si>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</si>
  <si>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</si>
  <si>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</si>
  <si>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</si>
  <si>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</si>
  <si>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</si>
  <si>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</si>
  <si>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>Неделя 2 День 6</t>
  </si>
  <si>
    <t xml:space="preserve">Выход, гр </t>
  </si>
  <si>
    <t>завтрак</t>
  </si>
  <si>
    <t>470-587,5</t>
  </si>
  <si>
    <t xml:space="preserve">обед </t>
  </si>
  <si>
    <t>705-822,5</t>
  </si>
  <si>
    <t xml:space="preserve">полдник </t>
  </si>
  <si>
    <t>235-352,5</t>
  </si>
  <si>
    <t>Норма среднее значение СанПиН 2.3/2.4.3590-20 Приложение N 10 Таблица 1, Таблица 3</t>
  </si>
  <si>
    <t xml:space="preserve">Фактическое среднее значение по меню </t>
  </si>
  <si>
    <t>15,4-19,3</t>
  </si>
  <si>
    <t>23,1-26,9</t>
  </si>
  <si>
    <t>15,8-19,8</t>
  </si>
  <si>
    <t>67-83,8</t>
  </si>
  <si>
    <t>23,7-27,7</t>
  </si>
  <si>
    <t>100,5-117,3</t>
  </si>
  <si>
    <t>7,7-11,4</t>
  </si>
  <si>
    <t>7,9-11,9</t>
  </si>
  <si>
    <t>33,5-50,3</t>
  </si>
  <si>
    <t>Завтрак</t>
  </si>
  <si>
    <t>Обед</t>
  </si>
  <si>
    <t>Полдник</t>
  </si>
  <si>
    <t>Картофель отварной с маслом</t>
  </si>
  <si>
    <t>Булочка ванильная</t>
  </si>
  <si>
    <t>Курица в соусе томатном</t>
  </si>
  <si>
    <t xml:space="preserve">7-11 лет </t>
  </si>
  <si>
    <t>Свекла отварная</t>
  </si>
  <si>
    <t xml:space="preserve">12-18 лет </t>
  </si>
  <si>
    <t>Икра кабачковая (промышленного производства)</t>
  </si>
  <si>
    <t>Закуска из белокочанной капусты с морковью</t>
  </si>
  <si>
    <t>4.1</t>
  </si>
  <si>
    <t>Огурцы соленые</t>
  </si>
  <si>
    <t>Кофейный напиток с молоком</t>
  </si>
  <si>
    <t>Омлет натуральный</t>
  </si>
  <si>
    <t>Котлеты из говядины, припущенные в соусе</t>
  </si>
  <si>
    <t>Напиток  витаминизированный</t>
  </si>
  <si>
    <t xml:space="preserve">Икра свекольная </t>
  </si>
  <si>
    <t>Кукуруза консервированная</t>
  </si>
  <si>
    <t>Горошек зеленый консервированный</t>
  </si>
  <si>
    <t>ООО "Саратовский Комбинат Школьного Питания"</t>
  </si>
  <si>
    <t>Д.С.Блинников</t>
  </si>
  <si>
    <t>Котлеты рыбные в соусе</t>
  </si>
  <si>
    <t>Запеканка творожная с соусом</t>
  </si>
  <si>
    <t>Пирожки печеные из сдобного теста с картофельным фаршем</t>
  </si>
  <si>
    <t>Булочка "Нежная"</t>
  </si>
  <si>
    <t>Печень по - строгановски</t>
  </si>
  <si>
    <t>Ватрушка с повидлом</t>
  </si>
  <si>
    <t>Сдобь выборгская</t>
  </si>
  <si>
    <t>566.1</t>
  </si>
  <si>
    <t xml:space="preserve">Суп картофельный с макаронными изделиями </t>
  </si>
  <si>
    <t>Рыба тушеная с овощами в соусе</t>
  </si>
  <si>
    <t>Булочка "Устрица"</t>
  </si>
  <si>
    <t>Сок фруктовый</t>
  </si>
  <si>
    <t>Чай сахаром</t>
  </si>
  <si>
    <t>Каша из овсянных хлопьев "Геркулес" жидкая</t>
  </si>
  <si>
    <t>Рис отварной с маслом</t>
  </si>
  <si>
    <t>Макаронник с мясом</t>
  </si>
  <si>
    <t>Пряник</t>
  </si>
  <si>
    <t>Плов из говядины</t>
  </si>
  <si>
    <t>Яйцо вареное</t>
  </si>
  <si>
    <t>Булочка школьная</t>
  </si>
  <si>
    <t>Жаркое по домашнему</t>
  </si>
  <si>
    <t>Каша "Дружба" молочная</t>
  </si>
  <si>
    <t>Каша  манная молочная жидкая</t>
  </si>
  <si>
    <t>Вафли</t>
  </si>
  <si>
    <t>Суп молочный с макронными изделиями</t>
  </si>
  <si>
    <t xml:space="preserve">Борщ с капустой и картофелем вегетарианский </t>
  </si>
  <si>
    <t>Сдобь "Новомосковская"</t>
  </si>
  <si>
    <t>Пирожок печеный из сдобного теста с картофелем</t>
  </si>
  <si>
    <t>Кисель из концентрата плодово-ягодного</t>
  </si>
  <si>
    <t>Щи из свежей капусты с картофелем вегетарианские</t>
  </si>
  <si>
    <t>Рогалик с сахаром</t>
  </si>
  <si>
    <t>555.4</t>
  </si>
  <si>
    <t>Булочка творожная</t>
  </si>
  <si>
    <t>441.2</t>
  </si>
  <si>
    <t>Котлтлеты рыбные,припущенные с соусом</t>
  </si>
  <si>
    <t>Биточки из говядины, припущенные с соусом</t>
  </si>
  <si>
    <t>Курица тушеная в соусе томатном</t>
  </si>
  <si>
    <t>Котлеты из говядины,припущенные с соусом</t>
  </si>
  <si>
    <t>Биточки куриные,припущенные с соусом</t>
  </si>
  <si>
    <t>ИП  "Сергеева М.А."</t>
  </si>
  <si>
    <t>директор</t>
  </si>
  <si>
    <t>Сергеева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</si>
</sst>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1" fillId="0" borderId="12" xfId="0" applyFont="1" applyFill="1" applyBorder="1" applyAlignment="1">
      <alignment wrapText="1"/>
    </xf>
    <xf numFmtId="0" fontId="0" fillId="0" borderId="3" xfId="0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right" wrapText="1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164" fontId="0" fillId="0" borderId="6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6" xfId="0" applyFill="1" applyBorder="1" applyAlignment="1">
      <alignment wrapText="1"/>
    </xf>
    <xf numFmtId="0" fontId="0" fillId="0" borderId="6" xfId="0" applyNumberFormat="1" applyBorder="1" applyAlignment="1">
      <alignment horizontal="center"/>
    </xf>
    <xf numFmtId="0" fontId="3" fillId="0" borderId="0" xfId="0" applyFont="1" applyFill="1" applyAlignment="1">
      <alignment horizontal="right" wrapText="1"/>
    </xf>
    <xf numFmtId="0" fontId="0" fillId="0" borderId="0" xfId="0" applyFill="1" applyBorder="1" applyAlignment="1">
      <alignment wrapText="1"/>
    </xf>
    <xf numFmtId="0" fontId="4" fillId="0" borderId="11" xfId="0" applyFont="1" applyFill="1" applyBorder="1" applyAlignment="1">
      <alignment horizontal="right" wrapText="1"/>
    </xf>
    <xf numFmtId="0" fontId="4" fillId="0" borderId="20" xfId="0" applyFont="1" applyFill="1" applyBorder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/>
    </xf>
    <xf numFmtId="1" fontId="1" fillId="0" borderId="0" xfId="0" applyNumberFormat="1" applyFont="1" applyFill="1" applyAlignment="1">
      <alignment horizontal="left" vertical="top" wrapText="1"/>
    </xf>
    <xf numFmtId="1" fontId="0" fillId="0" borderId="0" xfId="0" applyNumberFormat="1" applyFill="1" applyAlignment="1">
      <alignment horizontal="left" vertical="top" wrapText="1"/>
    </xf>
    <xf numFmtId="2" fontId="1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/>
    <xf numFmtId="0" fontId="0" fillId="0" borderId="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/>
    <xf numFmtId="0" fontId="0" fillId="0" borderId="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/>
    <xf numFmtId="0" fontId="0" fillId="0" borderId="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0" fillId="0" borderId="20" xfId="0" applyNumberFormat="1" applyFill="1" applyBorder="1" applyAlignment="1">
      <alignment horizontal="center"/>
    </xf>
    <xf numFmtId="0" fontId="0" fillId="0" borderId="0" xfId="0" applyFill="1"/>
    <xf numFmtId="0" fontId="1" fillId="0" borderId="14" xfId="0" applyFont="1" applyBorder="1" applyAlignment="1">
      <alignment horizontal="left" vertical="top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6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2" fontId="0" fillId="0" borderId="20" xfId="0" applyNumberFormat="1" applyFill="1" applyBorder="1" applyAlignment="1">
      <alignment horizontal="center"/>
    </xf>
    <xf numFmtId="0" fontId="1" fillId="0" borderId="1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2" xfId="0" applyFont="1" applyFill="1" applyBorder="1"/>
    <xf numFmtId="0" fontId="1" fillId="0" borderId="3" xfId="0" applyFont="1" applyFill="1" applyBorder="1"/>
    <xf numFmtId="0" fontId="1" fillId="0" borderId="13" xfId="0" applyFont="1" applyFill="1" applyBorder="1"/>
    <xf numFmtId="1" fontId="2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4"/>
  <sheetViews>
    <sheetView tabSelected="1" topLeftCell="A31" zoomScale="106" zoomScaleNormal="106" workbookViewId="0">
      <selection activeCell="B123" sqref="B122:B123"/>
    </sheetView>
  </sheetViews>
  <sheetFormatPr defaultRowHeight="12.75" x14ac:dyDescent="0.2"/>
  <cols>
    <col min="1" max="1" width="12" style="7" customWidth="1"/>
    <col min="2" max="2" width="44.7109375" style="69" customWidth="1"/>
    <col min="3" max="3" width="10.7109375" style="25" customWidth="1"/>
    <col min="4" max="6" width="10.7109375" style="26" customWidth="1"/>
    <col min="7" max="7" width="17" style="25" customWidth="1"/>
    <col min="8" max="8" width="15.7109375" style="25" customWidth="1"/>
    <col min="9" max="10" width="7.7109375" customWidth="1"/>
  </cols>
  <sheetData>
    <row r="1" spans="1:8" x14ac:dyDescent="0.2">
      <c r="B1" s="59" t="s">
        <v>108</v>
      </c>
      <c r="H1" s="27" t="s">
        <v>112</v>
      </c>
    </row>
    <row r="2" spans="1:8" x14ac:dyDescent="0.2">
      <c r="B2" s="60"/>
      <c r="F2" s="28" t="s">
        <v>193</v>
      </c>
      <c r="G2" s="29"/>
      <c r="H2" s="29"/>
    </row>
    <row r="3" spans="1:8" x14ac:dyDescent="0.2">
      <c r="B3" s="61" t="s">
        <v>109</v>
      </c>
      <c r="F3" s="121" t="s">
        <v>194</v>
      </c>
      <c r="G3" s="121"/>
      <c r="H3" s="32" t="s">
        <v>109</v>
      </c>
    </row>
    <row r="4" spans="1:8" x14ac:dyDescent="0.2">
      <c r="B4" s="62" t="s">
        <v>110</v>
      </c>
      <c r="F4" s="95"/>
      <c r="G4" s="33" t="s">
        <v>195</v>
      </c>
      <c r="H4" s="34" t="s">
        <v>110</v>
      </c>
    </row>
    <row r="5" spans="1:8" x14ac:dyDescent="0.2">
      <c r="B5" s="63" t="s">
        <v>111</v>
      </c>
      <c r="H5" s="35" t="s">
        <v>111</v>
      </c>
    </row>
    <row r="9" spans="1:8" s="1" customFormat="1" ht="15" x14ac:dyDescent="0.2">
      <c r="A9" s="98"/>
      <c r="B9" s="99"/>
      <c r="C9" s="99"/>
      <c r="D9" s="99"/>
      <c r="E9" s="99"/>
      <c r="F9" s="99"/>
      <c r="G9" s="99"/>
      <c r="H9" s="99"/>
    </row>
    <row r="10" spans="1:8" s="1" customFormat="1" x14ac:dyDescent="0.2">
      <c r="A10" s="5"/>
      <c r="B10" s="64"/>
      <c r="C10" s="36"/>
      <c r="D10" s="37"/>
      <c r="E10" s="37"/>
      <c r="F10" s="37"/>
      <c r="G10" s="38"/>
      <c r="H10" s="38"/>
    </row>
    <row r="11" spans="1:8" s="1" customFormat="1" ht="25.5" x14ac:dyDescent="0.2">
      <c r="A11" s="5" t="s">
        <v>4</v>
      </c>
      <c r="B11" s="64" t="s">
        <v>138</v>
      </c>
      <c r="C11" s="36"/>
      <c r="D11" s="37"/>
      <c r="E11" s="37"/>
      <c r="F11" s="37"/>
      <c r="G11" s="38"/>
      <c r="H11" s="38"/>
    </row>
    <row r="12" spans="1:8" s="1" customFormat="1" ht="13.5" thickBot="1" x14ac:dyDescent="0.25">
      <c r="A12" s="6"/>
      <c r="B12" s="64"/>
      <c r="C12" s="36"/>
      <c r="D12" s="37"/>
      <c r="E12" s="37"/>
      <c r="F12" s="37"/>
      <c r="G12" s="38"/>
      <c r="H12" s="38"/>
    </row>
    <row r="13" spans="1:8" s="2" customFormat="1" ht="33" customHeight="1" x14ac:dyDescent="0.2">
      <c r="A13" s="100" t="s">
        <v>0</v>
      </c>
      <c r="B13" s="102" t="s">
        <v>1</v>
      </c>
      <c r="C13" s="104" t="s">
        <v>3</v>
      </c>
      <c r="D13" s="106" t="s">
        <v>5</v>
      </c>
      <c r="E13" s="106"/>
      <c r="F13" s="106"/>
      <c r="G13" s="107" t="s">
        <v>6</v>
      </c>
      <c r="H13" s="109" t="s">
        <v>2</v>
      </c>
    </row>
    <row r="14" spans="1:8" s="3" customFormat="1" ht="13.5" thickBot="1" x14ac:dyDescent="0.25">
      <c r="A14" s="101"/>
      <c r="B14" s="103"/>
      <c r="C14" s="105"/>
      <c r="D14" s="39" t="s">
        <v>7</v>
      </c>
      <c r="E14" s="39" t="s">
        <v>8</v>
      </c>
      <c r="F14" s="39" t="s">
        <v>9</v>
      </c>
      <c r="G14" s="108"/>
      <c r="H14" s="110"/>
    </row>
    <row r="15" spans="1:8" s="4" customFormat="1" x14ac:dyDescent="0.2">
      <c r="A15" s="111" t="s">
        <v>11</v>
      </c>
      <c r="B15" s="112"/>
      <c r="C15" s="112"/>
      <c r="D15" s="112"/>
      <c r="E15" s="112"/>
      <c r="F15" s="112"/>
      <c r="G15" s="112"/>
      <c r="H15" s="113"/>
    </row>
    <row r="16" spans="1:8" x14ac:dyDescent="0.2">
      <c r="A16" s="97" t="s">
        <v>12</v>
      </c>
      <c r="B16" s="57" t="s">
        <v>78</v>
      </c>
      <c r="C16" s="40">
        <v>200</v>
      </c>
      <c r="D16" s="11">
        <v>7.54</v>
      </c>
      <c r="E16" s="11">
        <v>3.96</v>
      </c>
      <c r="F16" s="11">
        <v>24.28</v>
      </c>
      <c r="G16" s="10">
        <v>200.5</v>
      </c>
      <c r="H16" s="41">
        <v>260</v>
      </c>
    </row>
    <row r="17" spans="1:8" x14ac:dyDescent="0.2">
      <c r="A17" s="97"/>
      <c r="B17" s="57" t="s">
        <v>46</v>
      </c>
      <c r="C17" s="40">
        <v>40</v>
      </c>
      <c r="D17" s="11">
        <v>3</v>
      </c>
      <c r="E17" s="11">
        <v>1.8</v>
      </c>
      <c r="F17" s="11">
        <v>13.9</v>
      </c>
      <c r="G17" s="10">
        <v>104.8</v>
      </c>
      <c r="H17" s="41">
        <v>111</v>
      </c>
    </row>
    <row r="18" spans="1:8" x14ac:dyDescent="0.2">
      <c r="A18" s="97"/>
      <c r="B18" s="57" t="s">
        <v>48</v>
      </c>
      <c r="C18" s="40">
        <v>10</v>
      </c>
      <c r="D18" s="11">
        <v>2.3199999999999998</v>
      </c>
      <c r="E18" s="11">
        <v>2.95</v>
      </c>
      <c r="F18" s="11">
        <v>0</v>
      </c>
      <c r="G18" s="10">
        <v>36.4</v>
      </c>
      <c r="H18" s="19" t="s">
        <v>47</v>
      </c>
    </row>
    <row r="19" spans="1:8" x14ac:dyDescent="0.2">
      <c r="A19" s="97"/>
      <c r="B19" s="57" t="s">
        <v>49</v>
      </c>
      <c r="C19" s="40">
        <v>10</v>
      </c>
      <c r="D19" s="11">
        <v>0.13</v>
      </c>
      <c r="E19" s="11">
        <v>5.15</v>
      </c>
      <c r="F19" s="11">
        <v>0.17</v>
      </c>
      <c r="G19" s="10">
        <v>56.6</v>
      </c>
      <c r="H19" s="41">
        <v>105</v>
      </c>
    </row>
    <row r="20" spans="1:8" x14ac:dyDescent="0.2">
      <c r="A20" s="97"/>
      <c r="B20" s="80" t="s">
        <v>15</v>
      </c>
      <c r="C20" s="58">
        <v>200</v>
      </c>
      <c r="D20" s="11">
        <v>0.2</v>
      </c>
      <c r="E20" s="11">
        <v>0</v>
      </c>
      <c r="F20" s="11">
        <v>7.02</v>
      </c>
      <c r="G20" s="10">
        <v>28.46</v>
      </c>
      <c r="H20" s="41">
        <v>493</v>
      </c>
    </row>
    <row r="21" spans="1:8" x14ac:dyDescent="0.2">
      <c r="A21" s="97"/>
      <c r="B21" s="57" t="s">
        <v>50</v>
      </c>
      <c r="C21" s="40">
        <v>40</v>
      </c>
      <c r="D21" s="11">
        <v>3</v>
      </c>
      <c r="E21" s="11">
        <v>2.72</v>
      </c>
      <c r="F21" s="11">
        <v>20.96</v>
      </c>
      <c r="G21" s="10">
        <v>136.84</v>
      </c>
      <c r="H21" s="41">
        <v>590</v>
      </c>
    </row>
    <row r="22" spans="1:8" s="4" customFormat="1" x14ac:dyDescent="0.2">
      <c r="A22" s="97" t="s">
        <v>16</v>
      </c>
      <c r="B22" s="114"/>
      <c r="C22" s="24">
        <f>SUM(C16:C21)</f>
        <v>500</v>
      </c>
      <c r="D22" s="24">
        <f>SUM(D16:D21)</f>
        <v>16.189999999999998</v>
      </c>
      <c r="E22" s="24">
        <f>SUM(E16:E21)</f>
        <v>16.580000000000002</v>
      </c>
      <c r="F22" s="24">
        <f>SUM(F16:F21)</f>
        <v>66.330000000000013</v>
      </c>
      <c r="G22" s="24">
        <f>SUM(G16:G21)</f>
        <v>563.6</v>
      </c>
      <c r="H22" s="42"/>
    </row>
    <row r="23" spans="1:8" x14ac:dyDescent="0.2">
      <c r="A23" s="97" t="s">
        <v>17</v>
      </c>
      <c r="B23" s="57" t="s">
        <v>18</v>
      </c>
      <c r="C23" s="40">
        <v>200</v>
      </c>
      <c r="D23" s="11">
        <v>1.8</v>
      </c>
      <c r="E23" s="11">
        <v>5.88</v>
      </c>
      <c r="F23" s="11">
        <v>17.54</v>
      </c>
      <c r="G23" s="10">
        <v>132.08000000000001</v>
      </c>
      <c r="H23" s="41">
        <v>131</v>
      </c>
    </row>
    <row r="24" spans="1:8" x14ac:dyDescent="0.2">
      <c r="A24" s="97"/>
      <c r="B24" s="57" t="s">
        <v>158</v>
      </c>
      <c r="C24" s="40">
        <v>90</v>
      </c>
      <c r="D24" s="11">
        <v>10.67</v>
      </c>
      <c r="E24" s="11">
        <v>11.82</v>
      </c>
      <c r="F24" s="11">
        <v>12.35</v>
      </c>
      <c r="G24" s="11">
        <v>189.52</v>
      </c>
      <c r="H24" s="19">
        <v>405</v>
      </c>
    </row>
    <row r="25" spans="1:8" x14ac:dyDescent="0.2">
      <c r="A25" s="97"/>
      <c r="B25" s="57" t="s">
        <v>37</v>
      </c>
      <c r="C25" s="40">
        <v>150</v>
      </c>
      <c r="D25" s="11">
        <v>8.64</v>
      </c>
      <c r="E25" s="11">
        <v>7.91</v>
      </c>
      <c r="F25" s="11">
        <v>38.85</v>
      </c>
      <c r="G25" s="10">
        <v>225.67</v>
      </c>
      <c r="H25" s="41">
        <v>291</v>
      </c>
    </row>
    <row r="26" spans="1:8" x14ac:dyDescent="0.2">
      <c r="A26" s="97"/>
      <c r="B26" s="57" t="s">
        <v>20</v>
      </c>
      <c r="C26" s="40">
        <v>200</v>
      </c>
      <c r="D26" s="11">
        <v>0.08</v>
      </c>
      <c r="E26" s="11">
        <v>0</v>
      </c>
      <c r="F26" s="11">
        <v>10.62</v>
      </c>
      <c r="G26" s="10">
        <v>40.44</v>
      </c>
      <c r="H26" s="41">
        <v>508</v>
      </c>
    </row>
    <row r="27" spans="1:8" x14ac:dyDescent="0.2">
      <c r="A27" s="97"/>
      <c r="B27" s="57" t="s">
        <v>21</v>
      </c>
      <c r="C27" s="40">
        <v>30</v>
      </c>
      <c r="D27" s="11">
        <v>1.98</v>
      </c>
      <c r="E27" s="11">
        <v>0.36</v>
      </c>
      <c r="F27" s="11">
        <v>10.02</v>
      </c>
      <c r="G27" s="10">
        <v>52.2</v>
      </c>
      <c r="H27" s="41">
        <v>109</v>
      </c>
    </row>
    <row r="28" spans="1:8" x14ac:dyDescent="0.2">
      <c r="A28" s="97"/>
      <c r="B28" s="57" t="s">
        <v>22</v>
      </c>
      <c r="C28" s="40">
        <v>30</v>
      </c>
      <c r="D28" s="11">
        <v>2.37</v>
      </c>
      <c r="E28" s="11">
        <v>0.3</v>
      </c>
      <c r="F28" s="11">
        <v>14.76</v>
      </c>
      <c r="G28" s="10">
        <v>70.5</v>
      </c>
      <c r="H28" s="41">
        <v>108</v>
      </c>
    </row>
    <row r="29" spans="1:8" s="4" customFormat="1" x14ac:dyDescent="0.2">
      <c r="A29" s="97" t="s">
        <v>23</v>
      </c>
      <c r="B29" s="114"/>
      <c r="C29" s="24">
        <f>SUM(C23:C28)</f>
        <v>700</v>
      </c>
      <c r="D29" s="24">
        <f>SUM(D23:D28)</f>
        <v>25.54</v>
      </c>
      <c r="E29" s="24">
        <f>SUM(E23:E28)</f>
        <v>26.27</v>
      </c>
      <c r="F29" s="24">
        <f>SUM(F23:F28)</f>
        <v>104.14000000000001</v>
      </c>
      <c r="G29" s="24">
        <f>SUM(G23:G28)</f>
        <v>710.41000000000008</v>
      </c>
      <c r="H29" s="42"/>
    </row>
    <row r="30" spans="1:8" x14ac:dyDescent="0.2">
      <c r="A30" s="97" t="s">
        <v>24</v>
      </c>
      <c r="B30" s="93" t="s">
        <v>182</v>
      </c>
      <c r="C30" s="58">
        <v>200</v>
      </c>
      <c r="D30" s="11">
        <v>0</v>
      </c>
      <c r="E30" s="11">
        <v>0</v>
      </c>
      <c r="F30" s="11">
        <v>18</v>
      </c>
      <c r="G30" s="10">
        <v>95</v>
      </c>
      <c r="H30" s="41">
        <v>614</v>
      </c>
    </row>
    <row r="31" spans="1:8" x14ac:dyDescent="0.2">
      <c r="A31" s="97"/>
      <c r="B31" s="93" t="s">
        <v>159</v>
      </c>
      <c r="C31" s="58">
        <v>100</v>
      </c>
      <c r="D31" s="11">
        <v>7.74</v>
      </c>
      <c r="E31" s="11">
        <v>7.97</v>
      </c>
      <c r="F31" s="11">
        <v>21.16</v>
      </c>
      <c r="G31" s="10">
        <v>206.93</v>
      </c>
      <c r="H31" s="19" t="s">
        <v>26</v>
      </c>
    </row>
    <row r="32" spans="1:8" s="4" customFormat="1" x14ac:dyDescent="0.2">
      <c r="A32" s="97" t="s">
        <v>28</v>
      </c>
      <c r="B32" s="114"/>
      <c r="C32" s="24">
        <f>SUM(C30:C31)</f>
        <v>300</v>
      </c>
      <c r="D32" s="24">
        <v>7.74</v>
      </c>
      <c r="E32" s="24">
        <f>SUM(E30:E31)</f>
        <v>7.97</v>
      </c>
      <c r="F32" s="24">
        <f>SUM(F30:F31)</f>
        <v>39.159999999999997</v>
      </c>
      <c r="G32" s="24">
        <f>SUM(G30:G31)</f>
        <v>301.93</v>
      </c>
      <c r="H32" s="42"/>
    </row>
    <row r="33" spans="1:8" s="4" customFormat="1" ht="13.5" thickBot="1" x14ac:dyDescent="0.25">
      <c r="A33" s="115" t="s">
        <v>29</v>
      </c>
      <c r="B33" s="116"/>
      <c r="C33" s="43">
        <f>C22+C29+C32</f>
        <v>1500</v>
      </c>
      <c r="D33" s="43">
        <f>D22+D29+D32</f>
        <v>49.47</v>
      </c>
      <c r="E33" s="43">
        <f>E22+E29+E32</f>
        <v>50.82</v>
      </c>
      <c r="F33" s="43">
        <f>F22+F29+F32</f>
        <v>209.63000000000002</v>
      </c>
      <c r="G33" s="43">
        <f>G22+G29+G32</f>
        <v>1575.9400000000003</v>
      </c>
      <c r="H33" s="44"/>
    </row>
    <row r="34" spans="1:8" s="4" customFormat="1" x14ac:dyDescent="0.2">
      <c r="A34" s="117" t="s">
        <v>30</v>
      </c>
      <c r="B34" s="118"/>
      <c r="C34" s="118"/>
      <c r="D34" s="118"/>
      <c r="E34" s="118"/>
      <c r="F34" s="118"/>
      <c r="G34" s="118"/>
      <c r="H34" s="119"/>
    </row>
    <row r="35" spans="1:8" x14ac:dyDescent="0.2">
      <c r="A35" s="97" t="s">
        <v>12</v>
      </c>
      <c r="B35" s="57" t="s">
        <v>155</v>
      </c>
      <c r="C35" s="40">
        <v>200</v>
      </c>
      <c r="D35" s="11">
        <v>11.37</v>
      </c>
      <c r="E35" s="11">
        <v>13.53</v>
      </c>
      <c r="F35" s="11">
        <v>21.45</v>
      </c>
      <c r="G35" s="10">
        <v>327.48</v>
      </c>
      <c r="H35" s="41">
        <v>301</v>
      </c>
    </row>
    <row r="36" spans="1:8" x14ac:dyDescent="0.2">
      <c r="A36" s="97"/>
      <c r="B36" s="81" t="s">
        <v>160</v>
      </c>
      <c r="C36" s="58">
        <v>100</v>
      </c>
      <c r="D36" s="11">
        <v>5.17</v>
      </c>
      <c r="E36" s="11">
        <v>3.85</v>
      </c>
      <c r="F36" s="11">
        <v>41.2</v>
      </c>
      <c r="G36" s="10">
        <v>202.24</v>
      </c>
      <c r="H36" s="41" t="s">
        <v>161</v>
      </c>
    </row>
    <row r="37" spans="1:8" x14ac:dyDescent="0.2">
      <c r="A37" s="97"/>
      <c r="B37" s="57" t="s">
        <v>33</v>
      </c>
      <c r="C37" s="40">
        <v>200</v>
      </c>
      <c r="D37" s="11">
        <v>0.26</v>
      </c>
      <c r="E37" s="11">
        <v>0</v>
      </c>
      <c r="F37" s="11">
        <v>7.24</v>
      </c>
      <c r="G37" s="10">
        <v>30.84</v>
      </c>
      <c r="H37" s="41">
        <v>494</v>
      </c>
    </row>
    <row r="38" spans="1:8" s="4" customFormat="1" x14ac:dyDescent="0.2">
      <c r="A38" s="97" t="s">
        <v>16</v>
      </c>
      <c r="B38" s="114"/>
      <c r="C38" s="24">
        <f>SUM(C35:C37)</f>
        <v>500</v>
      </c>
      <c r="D38" s="24">
        <f>SUM(D35:D37)</f>
        <v>16.8</v>
      </c>
      <c r="E38" s="24">
        <f>SUM(E35:E37)</f>
        <v>17.38</v>
      </c>
      <c r="F38" s="24">
        <f>SUM(F35:F37)</f>
        <v>69.89</v>
      </c>
      <c r="G38" s="24">
        <f>SUM(G35:G37)</f>
        <v>560.56000000000006</v>
      </c>
      <c r="H38" s="42"/>
    </row>
    <row r="39" spans="1:8" ht="15.75" customHeight="1" x14ac:dyDescent="0.2">
      <c r="A39" s="97" t="s">
        <v>17</v>
      </c>
      <c r="B39" s="57" t="s">
        <v>162</v>
      </c>
      <c r="C39" s="40">
        <v>200</v>
      </c>
      <c r="D39" s="11">
        <v>2.46</v>
      </c>
      <c r="E39" s="11">
        <v>5.36</v>
      </c>
      <c r="F39" s="11">
        <v>13.94</v>
      </c>
      <c r="G39" s="10">
        <v>105.46</v>
      </c>
      <c r="H39" s="19" t="s">
        <v>34</v>
      </c>
    </row>
    <row r="40" spans="1:8" x14ac:dyDescent="0.2">
      <c r="A40" s="97"/>
      <c r="B40" s="57" t="s">
        <v>188</v>
      </c>
      <c r="C40" s="40">
        <v>90</v>
      </c>
      <c r="D40" s="11">
        <v>9.26</v>
      </c>
      <c r="E40" s="11">
        <v>11.02</v>
      </c>
      <c r="F40" s="11">
        <v>1.93</v>
      </c>
      <c r="G40" s="10">
        <v>108.21</v>
      </c>
      <c r="H40" s="41">
        <v>343</v>
      </c>
    </row>
    <row r="41" spans="1:8" x14ac:dyDescent="0.2">
      <c r="A41" s="97"/>
      <c r="B41" s="57" t="s">
        <v>65</v>
      </c>
      <c r="C41" s="40">
        <v>150</v>
      </c>
      <c r="D41" s="11">
        <v>9.9</v>
      </c>
      <c r="E41" s="11">
        <v>9.84</v>
      </c>
      <c r="F41" s="11">
        <v>55.91</v>
      </c>
      <c r="G41" s="10">
        <v>326.49</v>
      </c>
      <c r="H41" s="41" t="s">
        <v>64</v>
      </c>
    </row>
    <row r="42" spans="1:8" x14ac:dyDescent="0.2">
      <c r="A42" s="97"/>
      <c r="B42" s="57" t="s">
        <v>54</v>
      </c>
      <c r="C42" s="40">
        <v>200</v>
      </c>
      <c r="D42" s="11">
        <v>0.32</v>
      </c>
      <c r="E42" s="11">
        <v>0</v>
      </c>
      <c r="F42" s="11">
        <v>11.46</v>
      </c>
      <c r="G42" s="10">
        <v>48.32</v>
      </c>
      <c r="H42" s="19">
        <v>519</v>
      </c>
    </row>
    <row r="43" spans="1:8" x14ac:dyDescent="0.2">
      <c r="A43" s="97"/>
      <c r="B43" s="57" t="s">
        <v>22</v>
      </c>
      <c r="C43" s="40">
        <v>30</v>
      </c>
      <c r="D43" s="11">
        <v>2.37</v>
      </c>
      <c r="E43" s="11">
        <v>0.3</v>
      </c>
      <c r="F43" s="11">
        <v>14.76</v>
      </c>
      <c r="G43" s="10">
        <v>70.5</v>
      </c>
      <c r="H43" s="41">
        <v>108</v>
      </c>
    </row>
    <row r="44" spans="1:8" x14ac:dyDescent="0.2">
      <c r="A44" s="97"/>
      <c r="B44" s="57" t="s">
        <v>21</v>
      </c>
      <c r="C44" s="40">
        <v>30</v>
      </c>
      <c r="D44" s="11">
        <v>1.98</v>
      </c>
      <c r="E44" s="11">
        <v>0.36</v>
      </c>
      <c r="F44" s="11">
        <v>10.02</v>
      </c>
      <c r="G44" s="10">
        <v>52.2</v>
      </c>
      <c r="H44" s="41">
        <v>109</v>
      </c>
    </row>
    <row r="45" spans="1:8" s="4" customFormat="1" x14ac:dyDescent="0.2">
      <c r="A45" s="97" t="s">
        <v>23</v>
      </c>
      <c r="B45" s="114"/>
      <c r="C45" s="24">
        <f>SUM(C39:C44)</f>
        <v>700</v>
      </c>
      <c r="D45" s="24">
        <f>SUM(D39:D44)</f>
        <v>26.29</v>
      </c>
      <c r="E45" s="24">
        <f>SUM(E39:E44)</f>
        <v>26.88</v>
      </c>
      <c r="F45" s="24">
        <f>SUM(F39:F44)</f>
        <v>108.02000000000001</v>
      </c>
      <c r="G45" s="24">
        <f>SUM(G39:G44)</f>
        <v>711.18000000000006</v>
      </c>
      <c r="H45" s="42"/>
    </row>
    <row r="46" spans="1:8" x14ac:dyDescent="0.2">
      <c r="A46" s="97" t="s">
        <v>24</v>
      </c>
      <c r="B46" s="93" t="s">
        <v>165</v>
      </c>
      <c r="C46" s="58">
        <v>200</v>
      </c>
      <c r="D46" s="11">
        <v>0.2</v>
      </c>
      <c r="E46" s="11">
        <v>0.2</v>
      </c>
      <c r="F46" s="11">
        <v>22.8</v>
      </c>
      <c r="G46" s="10">
        <v>100</v>
      </c>
      <c r="H46" s="19" t="s">
        <v>66</v>
      </c>
    </row>
    <row r="47" spans="1:8" x14ac:dyDescent="0.2">
      <c r="A47" s="97"/>
      <c r="B47" s="93" t="s">
        <v>164</v>
      </c>
      <c r="C47" s="58">
        <v>100</v>
      </c>
      <c r="D47" s="11">
        <v>7.59</v>
      </c>
      <c r="E47" s="11">
        <v>7.73</v>
      </c>
      <c r="F47" s="11">
        <v>22.07</v>
      </c>
      <c r="G47" s="10">
        <v>217.04</v>
      </c>
      <c r="H47" s="19">
        <v>454</v>
      </c>
    </row>
    <row r="48" spans="1:8" s="4" customFormat="1" x14ac:dyDescent="0.2">
      <c r="A48" s="97" t="s">
        <v>28</v>
      </c>
      <c r="B48" s="114"/>
      <c r="C48" s="24">
        <f>SUM(C46:C47)</f>
        <v>300</v>
      </c>
      <c r="D48" s="24">
        <f>SUM(D46:D47)</f>
        <v>7.79</v>
      </c>
      <c r="E48" s="24">
        <f>SUM(E46:E47)</f>
        <v>7.9300000000000006</v>
      </c>
      <c r="F48" s="24">
        <f>SUM(F46:F47)</f>
        <v>44.870000000000005</v>
      </c>
      <c r="G48" s="24">
        <f>SUM(G46:G47)</f>
        <v>317.03999999999996</v>
      </c>
      <c r="H48" s="42"/>
    </row>
    <row r="49" spans="1:8" s="4" customFormat="1" ht="13.5" thickBot="1" x14ac:dyDescent="0.25">
      <c r="A49" s="115" t="s">
        <v>29</v>
      </c>
      <c r="B49" s="116"/>
      <c r="C49" s="43">
        <f>C38+C45+C48</f>
        <v>1500</v>
      </c>
      <c r="D49" s="43">
        <f>D38+D45+D48</f>
        <v>50.88</v>
      </c>
      <c r="E49" s="43">
        <f>E38+E45+E48</f>
        <v>52.19</v>
      </c>
      <c r="F49" s="43">
        <f>F38+F45+F48</f>
        <v>222.78000000000003</v>
      </c>
      <c r="G49" s="43">
        <f>G38+G45+G48</f>
        <v>1588.7800000000002</v>
      </c>
      <c r="H49" s="44"/>
    </row>
    <row r="50" spans="1:8" s="4" customFormat="1" x14ac:dyDescent="0.2">
      <c r="A50" s="117" t="s">
        <v>44</v>
      </c>
      <c r="B50" s="118"/>
      <c r="C50" s="118"/>
      <c r="D50" s="118"/>
      <c r="E50" s="118"/>
      <c r="F50" s="118"/>
      <c r="G50" s="118"/>
      <c r="H50" s="119"/>
    </row>
    <row r="51" spans="1:8" x14ac:dyDescent="0.2">
      <c r="A51" s="97" t="s">
        <v>12</v>
      </c>
      <c r="B51" s="57" t="s">
        <v>190</v>
      </c>
      <c r="C51" s="40">
        <v>90</v>
      </c>
      <c r="D51" s="11">
        <v>7.03</v>
      </c>
      <c r="E51" s="11">
        <v>12.63</v>
      </c>
      <c r="F51" s="11">
        <v>15.6</v>
      </c>
      <c r="G51" s="10">
        <v>201.32</v>
      </c>
      <c r="H51" s="41">
        <v>250</v>
      </c>
    </row>
    <row r="52" spans="1:8" s="90" customFormat="1" x14ac:dyDescent="0.2">
      <c r="A52" s="97"/>
      <c r="B52" s="57" t="s">
        <v>96</v>
      </c>
      <c r="C52" s="40">
        <v>150</v>
      </c>
      <c r="D52" s="11">
        <v>6.51</v>
      </c>
      <c r="E52" s="11">
        <v>3.42</v>
      </c>
      <c r="F52" s="11">
        <v>33.22</v>
      </c>
      <c r="G52" s="10">
        <v>198.52</v>
      </c>
      <c r="H52" s="41">
        <v>243</v>
      </c>
    </row>
    <row r="53" spans="1:8" x14ac:dyDescent="0.2">
      <c r="A53" s="97"/>
      <c r="B53" s="57" t="s">
        <v>46</v>
      </c>
      <c r="C53" s="40">
        <v>60</v>
      </c>
      <c r="D53" s="11">
        <v>4.5</v>
      </c>
      <c r="E53" s="11">
        <v>2.74</v>
      </c>
      <c r="F53" s="11">
        <v>20.84</v>
      </c>
      <c r="G53" s="10">
        <v>157.19999999999999</v>
      </c>
      <c r="H53" s="41">
        <v>564</v>
      </c>
    </row>
    <row r="54" spans="1:8" x14ac:dyDescent="0.2">
      <c r="A54" s="97"/>
      <c r="B54" s="57" t="s">
        <v>166</v>
      </c>
      <c r="C54" s="40">
        <v>200</v>
      </c>
      <c r="D54" s="11">
        <v>0.2</v>
      </c>
      <c r="E54" s="11">
        <v>0</v>
      </c>
      <c r="F54" s="11">
        <v>7.02</v>
      </c>
      <c r="G54" s="10">
        <v>28.46</v>
      </c>
      <c r="H54" s="19">
        <v>493</v>
      </c>
    </row>
    <row r="55" spans="1:8" s="4" customFormat="1" x14ac:dyDescent="0.2">
      <c r="A55" s="97" t="s">
        <v>16</v>
      </c>
      <c r="B55" s="114"/>
      <c r="C55" s="24">
        <f>SUM(C51:C54)</f>
        <v>500</v>
      </c>
      <c r="D55" s="24">
        <f>SUM(D51:D54)</f>
        <v>18.239999999999998</v>
      </c>
      <c r="E55" s="24">
        <f>SUM(E51:E54)</f>
        <v>18.79</v>
      </c>
      <c r="F55" s="24">
        <f>SUM(F51:F54)</f>
        <v>76.679999999999993</v>
      </c>
      <c r="G55" s="24">
        <f>SUM(G51:G54)</f>
        <v>585.5</v>
      </c>
      <c r="H55" s="42"/>
    </row>
    <row r="56" spans="1:8" x14ac:dyDescent="0.2">
      <c r="A56" s="97" t="s">
        <v>17</v>
      </c>
      <c r="B56" s="57" t="s">
        <v>85</v>
      </c>
      <c r="C56" s="40">
        <v>200</v>
      </c>
      <c r="D56" s="11">
        <v>4.5</v>
      </c>
      <c r="E56" s="11">
        <v>3.54</v>
      </c>
      <c r="F56" s="11">
        <v>19.28</v>
      </c>
      <c r="G56" s="10">
        <v>128.22</v>
      </c>
      <c r="H56" s="19" t="s">
        <v>84</v>
      </c>
    </row>
    <row r="57" spans="1:8" ht="18.75" customHeight="1" x14ac:dyDescent="0.2">
      <c r="A57" s="97"/>
      <c r="B57" s="57" t="s">
        <v>189</v>
      </c>
      <c r="C57" s="40">
        <v>90</v>
      </c>
      <c r="D57" s="11">
        <v>11.69</v>
      </c>
      <c r="E57" s="11">
        <v>16</v>
      </c>
      <c r="F57" s="11">
        <v>4.2</v>
      </c>
      <c r="G57" s="10">
        <v>171.06</v>
      </c>
      <c r="H57" s="41">
        <v>343</v>
      </c>
    </row>
    <row r="58" spans="1:8" x14ac:dyDescent="0.2">
      <c r="A58" s="97"/>
      <c r="B58" s="57" t="s">
        <v>19</v>
      </c>
      <c r="C58" s="40">
        <v>150</v>
      </c>
      <c r="D58" s="11">
        <v>5.8</v>
      </c>
      <c r="E58" s="11">
        <v>6.91</v>
      </c>
      <c r="F58" s="11">
        <v>49.55</v>
      </c>
      <c r="G58" s="10">
        <v>248.04</v>
      </c>
      <c r="H58" s="41">
        <v>405</v>
      </c>
    </row>
    <row r="59" spans="1:8" x14ac:dyDescent="0.2">
      <c r="A59" s="97"/>
      <c r="B59" s="57" t="s">
        <v>20</v>
      </c>
      <c r="C59" s="40">
        <v>200</v>
      </c>
      <c r="D59" s="11">
        <v>0.08</v>
      </c>
      <c r="E59" s="11">
        <v>0</v>
      </c>
      <c r="F59" s="11">
        <v>10.62</v>
      </c>
      <c r="G59" s="10">
        <v>40.44</v>
      </c>
      <c r="H59" s="41">
        <v>508</v>
      </c>
    </row>
    <row r="60" spans="1:8" x14ac:dyDescent="0.2">
      <c r="A60" s="97"/>
      <c r="B60" s="57" t="s">
        <v>22</v>
      </c>
      <c r="C60" s="40">
        <v>30</v>
      </c>
      <c r="D60" s="11">
        <v>2.37</v>
      </c>
      <c r="E60" s="11">
        <v>0.3</v>
      </c>
      <c r="F60" s="11">
        <v>14.76</v>
      </c>
      <c r="G60" s="10">
        <v>70.5</v>
      </c>
      <c r="H60" s="41">
        <v>108</v>
      </c>
    </row>
    <row r="61" spans="1:8" x14ac:dyDescent="0.2">
      <c r="A61" s="97"/>
      <c r="B61" s="57" t="s">
        <v>21</v>
      </c>
      <c r="C61" s="40">
        <v>30</v>
      </c>
      <c r="D61" s="11">
        <v>1.98</v>
      </c>
      <c r="E61" s="11">
        <v>0.36</v>
      </c>
      <c r="F61" s="11">
        <v>10.02</v>
      </c>
      <c r="G61" s="10">
        <v>52.2</v>
      </c>
      <c r="H61" s="41">
        <v>109</v>
      </c>
    </row>
    <row r="62" spans="1:8" s="4" customFormat="1" x14ac:dyDescent="0.2">
      <c r="A62" s="97" t="s">
        <v>23</v>
      </c>
      <c r="B62" s="114"/>
      <c r="C62" s="24">
        <f>SUM(C56:C61)</f>
        <v>700</v>
      </c>
      <c r="D62" s="24">
        <f>SUM(D56:D61)</f>
        <v>26.419999999999998</v>
      </c>
      <c r="E62" s="24">
        <f>SUM(E56:E61)</f>
        <v>27.11</v>
      </c>
      <c r="F62" s="24">
        <f>SUM(F56:F61)</f>
        <v>108.43</v>
      </c>
      <c r="G62" s="24">
        <f>SUM(G56:G61)</f>
        <v>710.46</v>
      </c>
      <c r="H62" s="42"/>
    </row>
    <row r="63" spans="1:8" x14ac:dyDescent="0.2">
      <c r="A63" s="97" t="s">
        <v>24</v>
      </c>
      <c r="B63" s="93" t="s">
        <v>56</v>
      </c>
      <c r="C63" s="58">
        <v>200</v>
      </c>
      <c r="D63" s="11">
        <v>0.3</v>
      </c>
      <c r="E63" s="11">
        <v>0.12</v>
      </c>
      <c r="F63" s="11">
        <v>9.18</v>
      </c>
      <c r="G63" s="10">
        <v>39.74</v>
      </c>
      <c r="H63" s="19" t="s">
        <v>55</v>
      </c>
    </row>
    <row r="64" spans="1:8" ht="25.5" x14ac:dyDescent="0.2">
      <c r="A64" s="97"/>
      <c r="B64" s="93" t="s">
        <v>181</v>
      </c>
      <c r="C64" s="58">
        <v>100</v>
      </c>
      <c r="D64" s="11">
        <v>7.35</v>
      </c>
      <c r="E64" s="11">
        <v>7.77</v>
      </c>
      <c r="F64" s="11">
        <v>31.66</v>
      </c>
      <c r="G64" s="10">
        <v>206.93</v>
      </c>
      <c r="H64" s="41">
        <v>540</v>
      </c>
    </row>
    <row r="65" spans="1:8" s="4" customFormat="1" x14ac:dyDescent="0.2">
      <c r="A65" s="97" t="s">
        <v>28</v>
      </c>
      <c r="B65" s="114"/>
      <c r="C65" s="24">
        <f>SUM(C63:C64)</f>
        <v>300</v>
      </c>
      <c r="D65" s="24">
        <f>SUM(D63:D64)</f>
        <v>7.6499999999999995</v>
      </c>
      <c r="E65" s="24">
        <f>SUM(E63:E64)</f>
        <v>7.89</v>
      </c>
      <c r="F65" s="24">
        <f>SUM(F63:F64)</f>
        <v>40.840000000000003</v>
      </c>
      <c r="G65" s="24">
        <f>SUM(G63:G64)</f>
        <v>246.67000000000002</v>
      </c>
      <c r="H65" s="42"/>
    </row>
    <row r="66" spans="1:8" s="4" customFormat="1" ht="13.5" thickBot="1" x14ac:dyDescent="0.25">
      <c r="A66" s="115" t="s">
        <v>29</v>
      </c>
      <c r="B66" s="116"/>
      <c r="C66" s="43">
        <f>C55+C62+C65</f>
        <v>1500</v>
      </c>
      <c r="D66" s="43">
        <f>D55+D62+D65</f>
        <v>52.309999999999995</v>
      </c>
      <c r="E66" s="43">
        <f>E55+E62+E65</f>
        <v>53.79</v>
      </c>
      <c r="F66" s="43">
        <f>F55+F62+F65</f>
        <v>225.95000000000002</v>
      </c>
      <c r="G66" s="43">
        <f>G55+G62+G65</f>
        <v>1542.63</v>
      </c>
      <c r="H66" s="44"/>
    </row>
    <row r="67" spans="1:8" s="4" customFormat="1" x14ac:dyDescent="0.2">
      <c r="A67" s="117" t="s">
        <v>58</v>
      </c>
      <c r="B67" s="118"/>
      <c r="C67" s="118"/>
      <c r="D67" s="118"/>
      <c r="E67" s="118"/>
      <c r="F67" s="118"/>
      <c r="G67" s="118"/>
      <c r="H67" s="119"/>
    </row>
    <row r="68" spans="1:8" x14ac:dyDescent="0.2">
      <c r="A68" s="97" t="s">
        <v>12</v>
      </c>
      <c r="B68" s="57" t="s">
        <v>167</v>
      </c>
      <c r="C68" s="40">
        <v>200</v>
      </c>
      <c r="D68" s="11">
        <v>8.16</v>
      </c>
      <c r="E68" s="11">
        <v>8.9600000000000009</v>
      </c>
      <c r="F68" s="11">
        <v>32.81</v>
      </c>
      <c r="G68" s="10">
        <v>314.89999999999998</v>
      </c>
      <c r="H68" s="41">
        <v>266</v>
      </c>
    </row>
    <row r="69" spans="1:8" x14ac:dyDescent="0.2">
      <c r="A69" s="97"/>
      <c r="B69" s="57" t="s">
        <v>180</v>
      </c>
      <c r="C69" s="40">
        <v>100</v>
      </c>
      <c r="D69" s="11">
        <v>7.94</v>
      </c>
      <c r="E69" s="11">
        <v>7.87</v>
      </c>
      <c r="F69" s="11">
        <v>27.37</v>
      </c>
      <c r="G69" s="10">
        <v>229.31</v>
      </c>
      <c r="H69" s="41">
        <v>542</v>
      </c>
    </row>
    <row r="70" spans="1:8" x14ac:dyDescent="0.2">
      <c r="A70" s="97"/>
      <c r="B70" s="57" t="s">
        <v>33</v>
      </c>
      <c r="C70" s="40">
        <v>200</v>
      </c>
      <c r="D70" s="11">
        <v>0.26</v>
      </c>
      <c r="E70" s="11">
        <v>0</v>
      </c>
      <c r="F70" s="11">
        <v>7.24</v>
      </c>
      <c r="G70" s="10">
        <v>30.84</v>
      </c>
      <c r="H70" s="41">
        <v>494</v>
      </c>
    </row>
    <row r="71" spans="1:8" s="4" customFormat="1" x14ac:dyDescent="0.2">
      <c r="A71" s="97" t="s">
        <v>16</v>
      </c>
      <c r="B71" s="114"/>
      <c r="C71" s="24">
        <f>SUM(C68:C70)</f>
        <v>500</v>
      </c>
      <c r="D71" s="24">
        <f>SUM(D68:D70)</f>
        <v>16.360000000000003</v>
      </c>
      <c r="E71" s="24">
        <f>SUM(E68:E70)</f>
        <v>16.830000000000002</v>
      </c>
      <c r="F71" s="24">
        <f>SUM(F68:F70)</f>
        <v>67.42</v>
      </c>
      <c r="G71" s="24">
        <f>SUM(G68:G70)</f>
        <v>575.05000000000007</v>
      </c>
      <c r="H71" s="42"/>
    </row>
    <row r="72" spans="1:8" ht="25.5" x14ac:dyDescent="0.2">
      <c r="A72" s="97" t="s">
        <v>17</v>
      </c>
      <c r="B72" s="57" t="s">
        <v>93</v>
      </c>
      <c r="C72" s="40">
        <v>200</v>
      </c>
      <c r="D72" s="11">
        <v>4.24</v>
      </c>
      <c r="E72" s="11">
        <v>6.22</v>
      </c>
      <c r="F72" s="11">
        <v>9.44</v>
      </c>
      <c r="G72" s="10">
        <v>98.01</v>
      </c>
      <c r="H72" s="41" t="s">
        <v>92</v>
      </c>
    </row>
    <row r="73" spans="1:8" x14ac:dyDescent="0.2">
      <c r="A73" s="97"/>
      <c r="B73" s="57" t="s">
        <v>63</v>
      </c>
      <c r="C73" s="40">
        <v>90</v>
      </c>
      <c r="D73" s="11">
        <v>12.28</v>
      </c>
      <c r="E73" s="11">
        <v>11.88</v>
      </c>
      <c r="F73" s="11">
        <v>16.28</v>
      </c>
      <c r="G73" s="10">
        <v>220.28</v>
      </c>
      <c r="H73" s="19" t="s">
        <v>62</v>
      </c>
    </row>
    <row r="74" spans="1:8" x14ac:dyDescent="0.2">
      <c r="A74" s="97"/>
      <c r="B74" s="57" t="s">
        <v>168</v>
      </c>
      <c r="C74" s="40">
        <v>150</v>
      </c>
      <c r="D74" s="11">
        <v>3.87</v>
      </c>
      <c r="E74" s="11">
        <v>7.7</v>
      </c>
      <c r="F74" s="11">
        <v>42.08</v>
      </c>
      <c r="G74" s="10">
        <v>223.03</v>
      </c>
      <c r="H74" s="19">
        <v>414</v>
      </c>
    </row>
    <row r="75" spans="1:8" x14ac:dyDescent="0.2">
      <c r="A75" s="97"/>
      <c r="B75" s="57" t="s">
        <v>54</v>
      </c>
      <c r="C75" s="40">
        <v>200</v>
      </c>
      <c r="D75" s="11">
        <v>0.32</v>
      </c>
      <c r="E75" s="11">
        <v>0</v>
      </c>
      <c r="F75" s="11">
        <v>11.46</v>
      </c>
      <c r="G75" s="10">
        <v>48.32</v>
      </c>
      <c r="H75" s="41">
        <v>519</v>
      </c>
    </row>
    <row r="76" spans="1:8" x14ac:dyDescent="0.2">
      <c r="A76" s="97"/>
      <c r="B76" s="57" t="s">
        <v>22</v>
      </c>
      <c r="C76" s="40">
        <v>30</v>
      </c>
      <c r="D76" s="11">
        <v>2.37</v>
      </c>
      <c r="E76" s="11">
        <v>0.3</v>
      </c>
      <c r="F76" s="11">
        <v>14.76</v>
      </c>
      <c r="G76" s="10">
        <v>70.5</v>
      </c>
      <c r="H76" s="41">
        <v>108</v>
      </c>
    </row>
    <row r="77" spans="1:8" x14ac:dyDescent="0.2">
      <c r="A77" s="97"/>
      <c r="B77" s="57" t="s">
        <v>21</v>
      </c>
      <c r="C77" s="40">
        <v>30</v>
      </c>
      <c r="D77" s="11">
        <v>1.98</v>
      </c>
      <c r="E77" s="11">
        <v>0.36</v>
      </c>
      <c r="F77" s="11">
        <v>10.02</v>
      </c>
      <c r="G77" s="10">
        <v>52.2</v>
      </c>
      <c r="H77" s="41">
        <v>109</v>
      </c>
    </row>
    <row r="78" spans="1:8" s="4" customFormat="1" x14ac:dyDescent="0.2">
      <c r="A78" s="97" t="s">
        <v>23</v>
      </c>
      <c r="B78" s="114"/>
      <c r="C78" s="24">
        <f>SUM(C72:C77)</f>
        <v>700</v>
      </c>
      <c r="D78" s="24">
        <f>SUM(D72:D77)</f>
        <v>25.060000000000002</v>
      </c>
      <c r="E78" s="24">
        <f>SUM(E72:E77)</f>
        <v>26.46</v>
      </c>
      <c r="F78" s="24">
        <f>SUM(F72:F77)</f>
        <v>104.03999999999999</v>
      </c>
      <c r="G78" s="24">
        <f>SUM(G72:G77)</f>
        <v>712.34000000000015</v>
      </c>
      <c r="H78" s="42"/>
    </row>
    <row r="79" spans="1:8" x14ac:dyDescent="0.2">
      <c r="A79" s="97" t="s">
        <v>24</v>
      </c>
      <c r="B79" s="93" t="s">
        <v>165</v>
      </c>
      <c r="C79" s="58">
        <v>200</v>
      </c>
      <c r="D79" s="11">
        <v>0.2</v>
      </c>
      <c r="E79" s="11">
        <v>0.2</v>
      </c>
      <c r="F79" s="11">
        <v>22.8</v>
      </c>
      <c r="G79" s="10">
        <v>100</v>
      </c>
      <c r="H79" s="19" t="s">
        <v>66</v>
      </c>
    </row>
    <row r="80" spans="1:8" x14ac:dyDescent="0.2">
      <c r="A80" s="97"/>
      <c r="B80" s="93" t="s">
        <v>69</v>
      </c>
      <c r="C80" s="58">
        <v>100</v>
      </c>
      <c r="D80" s="11">
        <v>7.45</v>
      </c>
      <c r="E80" s="11">
        <v>7.67</v>
      </c>
      <c r="F80" s="11">
        <v>19.21</v>
      </c>
      <c r="G80" s="10">
        <v>236.49</v>
      </c>
      <c r="H80" s="19" t="s">
        <v>68</v>
      </c>
    </row>
    <row r="81" spans="1:8" s="4" customFormat="1" x14ac:dyDescent="0.2">
      <c r="A81" s="97" t="s">
        <v>28</v>
      </c>
      <c r="B81" s="114"/>
      <c r="C81" s="24">
        <f>SUM(C79:C80)</f>
        <v>300</v>
      </c>
      <c r="D81" s="24">
        <f>SUM(D79:D80)</f>
        <v>7.65</v>
      </c>
      <c r="E81" s="24">
        <f>SUM(E79:E80)</f>
        <v>7.87</v>
      </c>
      <c r="F81" s="24">
        <f>SUM(F79:F80)</f>
        <v>42.010000000000005</v>
      </c>
      <c r="G81" s="24">
        <f>SUM(G79:G80)</f>
        <v>336.49</v>
      </c>
      <c r="H81" s="42"/>
    </row>
    <row r="82" spans="1:8" s="4" customFormat="1" ht="13.5" thickBot="1" x14ac:dyDescent="0.25">
      <c r="A82" s="115" t="s">
        <v>29</v>
      </c>
      <c r="B82" s="116"/>
      <c r="C82" s="43">
        <f>C71+C78+C81</f>
        <v>1500</v>
      </c>
      <c r="D82" s="43">
        <f>D71+D78+D81</f>
        <v>49.07</v>
      </c>
      <c r="E82" s="43">
        <f>E71+E78+E81</f>
        <v>51.160000000000004</v>
      </c>
      <c r="F82" s="43">
        <f>F71+F78+F81</f>
        <v>213.46999999999997</v>
      </c>
      <c r="G82" s="43">
        <f>G71+G78+G81</f>
        <v>1623.8800000000003</v>
      </c>
      <c r="H82" s="44"/>
    </row>
    <row r="83" spans="1:8" s="4" customFormat="1" x14ac:dyDescent="0.2">
      <c r="A83" s="117" t="s">
        <v>70</v>
      </c>
      <c r="B83" s="118"/>
      <c r="C83" s="118"/>
      <c r="D83" s="118"/>
      <c r="E83" s="118"/>
      <c r="F83" s="118"/>
      <c r="G83" s="118"/>
      <c r="H83" s="119"/>
    </row>
    <row r="84" spans="1:8" ht="15" customHeight="1" x14ac:dyDescent="0.2">
      <c r="A84" s="97"/>
      <c r="B84" s="57" t="s">
        <v>169</v>
      </c>
      <c r="C84" s="40">
        <v>240</v>
      </c>
      <c r="D84" s="11">
        <v>15.9</v>
      </c>
      <c r="E84" s="11">
        <v>15.65</v>
      </c>
      <c r="F84" s="11">
        <v>52.04</v>
      </c>
      <c r="G84" s="10">
        <v>403.74</v>
      </c>
      <c r="H84" s="41">
        <v>681</v>
      </c>
    </row>
    <row r="85" spans="1:8" x14ac:dyDescent="0.2">
      <c r="A85" s="97"/>
      <c r="B85" s="57" t="s">
        <v>170</v>
      </c>
      <c r="C85" s="40">
        <v>60</v>
      </c>
      <c r="D85" s="11">
        <v>3.2</v>
      </c>
      <c r="E85" s="11">
        <v>4.08</v>
      </c>
      <c r="F85" s="11">
        <v>19.920000000000002</v>
      </c>
      <c r="G85" s="10">
        <v>150.83000000000001</v>
      </c>
      <c r="H85" s="41">
        <v>590</v>
      </c>
    </row>
    <row r="86" spans="1:8" x14ac:dyDescent="0.2">
      <c r="A86" s="97"/>
      <c r="B86" s="57" t="s">
        <v>15</v>
      </c>
      <c r="C86" s="40">
        <v>200</v>
      </c>
      <c r="D86" s="11">
        <v>0.2</v>
      </c>
      <c r="E86" s="11">
        <v>0</v>
      </c>
      <c r="F86" s="11">
        <v>7.02</v>
      </c>
      <c r="G86" s="10">
        <v>28.46</v>
      </c>
      <c r="H86" s="41">
        <v>493</v>
      </c>
    </row>
    <row r="87" spans="1:8" s="4" customFormat="1" x14ac:dyDescent="0.2">
      <c r="A87" s="97" t="s">
        <v>16</v>
      </c>
      <c r="B87" s="114"/>
      <c r="C87" s="24">
        <f>SUM(C84:C86)</f>
        <v>500</v>
      </c>
      <c r="D87" s="24">
        <f>SUM(D84:D86)</f>
        <v>19.3</v>
      </c>
      <c r="E87" s="24">
        <f>SUM(E84:E86)</f>
        <v>19.73</v>
      </c>
      <c r="F87" s="24">
        <f>SUM(F84:F86)</f>
        <v>78.98</v>
      </c>
      <c r="G87" s="24">
        <f>SUM(G84:G86)</f>
        <v>583.03000000000009</v>
      </c>
      <c r="H87" s="42"/>
    </row>
    <row r="88" spans="1:8" x14ac:dyDescent="0.2">
      <c r="A88" s="97" t="s">
        <v>17</v>
      </c>
      <c r="B88" s="57" t="s">
        <v>35</v>
      </c>
      <c r="C88" s="40">
        <v>200</v>
      </c>
      <c r="D88" s="11">
        <v>1.84</v>
      </c>
      <c r="E88" s="11">
        <v>3.4</v>
      </c>
      <c r="F88" s="11">
        <v>17.100000000000001</v>
      </c>
      <c r="G88" s="10">
        <v>156.5</v>
      </c>
      <c r="H88" s="19" t="s">
        <v>71</v>
      </c>
    </row>
    <row r="89" spans="1:8" x14ac:dyDescent="0.2">
      <c r="A89" s="97"/>
      <c r="B89" s="57" t="s">
        <v>73</v>
      </c>
      <c r="C89" s="40">
        <v>240</v>
      </c>
      <c r="D89" s="11">
        <v>16.88</v>
      </c>
      <c r="E89" s="11">
        <v>21.44</v>
      </c>
      <c r="F89" s="11">
        <v>34.97</v>
      </c>
      <c r="G89" s="10">
        <v>338.68</v>
      </c>
      <c r="H89" s="41">
        <v>407</v>
      </c>
    </row>
    <row r="90" spans="1:8" x14ac:dyDescent="0.2">
      <c r="A90" s="97"/>
      <c r="B90" s="57" t="s">
        <v>39</v>
      </c>
      <c r="C90" s="40">
        <v>200</v>
      </c>
      <c r="D90" s="11">
        <v>1.92</v>
      </c>
      <c r="E90" s="11">
        <v>0.12</v>
      </c>
      <c r="F90" s="11">
        <v>25.86</v>
      </c>
      <c r="G90" s="10">
        <v>75.38</v>
      </c>
      <c r="H90" s="19" t="s">
        <v>38</v>
      </c>
    </row>
    <row r="91" spans="1:8" x14ac:dyDescent="0.2">
      <c r="A91" s="97"/>
      <c r="B91" s="57" t="s">
        <v>22</v>
      </c>
      <c r="C91" s="40">
        <v>30</v>
      </c>
      <c r="D91" s="11">
        <v>2.37</v>
      </c>
      <c r="E91" s="11">
        <v>0.3</v>
      </c>
      <c r="F91" s="11">
        <v>14.76</v>
      </c>
      <c r="G91" s="10">
        <v>70.5</v>
      </c>
      <c r="H91" s="41">
        <v>108</v>
      </c>
    </row>
    <row r="92" spans="1:8" x14ac:dyDescent="0.2">
      <c r="A92" s="97"/>
      <c r="B92" s="57" t="s">
        <v>21</v>
      </c>
      <c r="C92" s="40">
        <v>30</v>
      </c>
      <c r="D92" s="11">
        <v>1.98</v>
      </c>
      <c r="E92" s="11">
        <v>0.36</v>
      </c>
      <c r="F92" s="11">
        <v>10.02</v>
      </c>
      <c r="G92" s="10">
        <v>52.2</v>
      </c>
      <c r="H92" s="41">
        <v>109</v>
      </c>
    </row>
    <row r="93" spans="1:8" s="4" customFormat="1" x14ac:dyDescent="0.2">
      <c r="A93" s="97" t="s">
        <v>23</v>
      </c>
      <c r="B93" s="114"/>
      <c r="C93" s="24">
        <f>SUM(C88:C92)</f>
        <v>700</v>
      </c>
      <c r="D93" s="24">
        <f>SUM(D88:D92)</f>
        <v>24.990000000000002</v>
      </c>
      <c r="E93" s="24">
        <f>SUM(E88:E92)</f>
        <v>25.62</v>
      </c>
      <c r="F93" s="24">
        <f>SUM(F88:F92)</f>
        <v>102.71000000000001</v>
      </c>
      <c r="G93" s="24">
        <f>SUM(G88:G92)</f>
        <v>693.26</v>
      </c>
      <c r="H93" s="42"/>
    </row>
    <row r="94" spans="1:8" x14ac:dyDescent="0.2">
      <c r="A94" s="97" t="s">
        <v>24</v>
      </c>
      <c r="B94" s="93" t="s">
        <v>33</v>
      </c>
      <c r="C94" s="58">
        <v>200</v>
      </c>
      <c r="D94" s="11">
        <v>0.26</v>
      </c>
      <c r="E94" s="11">
        <v>0</v>
      </c>
      <c r="F94" s="11">
        <v>7.24</v>
      </c>
      <c r="G94" s="10">
        <v>26.54</v>
      </c>
      <c r="H94" s="41">
        <v>503</v>
      </c>
    </row>
    <row r="95" spans="1:8" ht="16.5" customHeight="1" x14ac:dyDescent="0.2">
      <c r="A95" s="97"/>
      <c r="B95" s="93" t="s">
        <v>136</v>
      </c>
      <c r="C95" s="58">
        <v>100</v>
      </c>
      <c r="D95" s="11">
        <v>8.27</v>
      </c>
      <c r="E95" s="11">
        <v>9.76</v>
      </c>
      <c r="F95" s="11">
        <v>34.47</v>
      </c>
      <c r="G95" s="10">
        <v>239.67</v>
      </c>
      <c r="H95" s="19" t="s">
        <v>76</v>
      </c>
    </row>
    <row r="96" spans="1:8" s="4" customFormat="1" x14ac:dyDescent="0.2">
      <c r="A96" s="97" t="s">
        <v>28</v>
      </c>
      <c r="B96" s="114"/>
      <c r="C96" s="24">
        <f>SUM(C94:C95)</f>
        <v>300</v>
      </c>
      <c r="D96" s="24">
        <f>SUM(D94:D95)</f>
        <v>8.5299999999999994</v>
      </c>
      <c r="E96" s="24">
        <f>SUM(E94:E95)</f>
        <v>9.76</v>
      </c>
      <c r="F96" s="24">
        <f>SUM(F94:F95)</f>
        <v>41.71</v>
      </c>
      <c r="G96" s="24">
        <f>SUM(G94:G95)</f>
        <v>266.20999999999998</v>
      </c>
      <c r="H96" s="42"/>
    </row>
    <row r="97" spans="1:8" s="4" customFormat="1" ht="13.5" thickBot="1" x14ac:dyDescent="0.25">
      <c r="A97" s="115" t="s">
        <v>29</v>
      </c>
      <c r="B97" s="116"/>
      <c r="C97" s="43">
        <f>C87+C93+C96</f>
        <v>1500</v>
      </c>
      <c r="D97" s="43">
        <f>D87+D93+D96</f>
        <v>52.820000000000007</v>
      </c>
      <c r="E97" s="43">
        <f>E87+E93+E96</f>
        <v>55.11</v>
      </c>
      <c r="F97" s="43">
        <f>F87+F93+F96</f>
        <v>223.4</v>
      </c>
      <c r="G97" s="43">
        <f>G87+G93+G96</f>
        <v>1542.5</v>
      </c>
      <c r="H97" s="44"/>
    </row>
    <row r="98" spans="1:8" s="4" customFormat="1" x14ac:dyDescent="0.2">
      <c r="A98" s="117" t="s">
        <v>113</v>
      </c>
      <c r="B98" s="118"/>
      <c r="C98" s="118"/>
      <c r="D98" s="118"/>
      <c r="E98" s="118"/>
      <c r="F98" s="118"/>
      <c r="G98" s="118"/>
      <c r="H98" s="119"/>
    </row>
    <row r="99" spans="1:8" x14ac:dyDescent="0.2">
      <c r="A99" s="97" t="s">
        <v>12</v>
      </c>
      <c r="B99" s="57" t="s">
        <v>176</v>
      </c>
      <c r="C99" s="40">
        <v>200</v>
      </c>
      <c r="D99" s="11">
        <v>8.64</v>
      </c>
      <c r="E99" s="11">
        <v>5.0599999999999996</v>
      </c>
      <c r="F99" s="11">
        <v>28.76</v>
      </c>
      <c r="G99" s="10">
        <v>220.62</v>
      </c>
      <c r="H99" s="41">
        <v>268</v>
      </c>
    </row>
    <row r="100" spans="1:8" x14ac:dyDescent="0.2">
      <c r="A100" s="97"/>
      <c r="B100" s="57" t="s">
        <v>46</v>
      </c>
      <c r="C100" s="40">
        <v>40</v>
      </c>
      <c r="D100" s="11">
        <v>3</v>
      </c>
      <c r="E100" s="11">
        <v>1.8</v>
      </c>
      <c r="F100" s="11">
        <v>13.9</v>
      </c>
      <c r="G100" s="10">
        <v>104.8</v>
      </c>
      <c r="H100" s="41">
        <v>111</v>
      </c>
    </row>
    <row r="101" spans="1:8" x14ac:dyDescent="0.2">
      <c r="A101" s="97"/>
      <c r="B101" s="57" t="s">
        <v>48</v>
      </c>
      <c r="C101" s="40">
        <v>10</v>
      </c>
      <c r="D101" s="11">
        <v>2.3199999999999998</v>
      </c>
      <c r="E101" s="11">
        <v>2.95</v>
      </c>
      <c r="F101" s="11">
        <v>0</v>
      </c>
      <c r="G101" s="10">
        <v>36.4</v>
      </c>
      <c r="H101" s="19" t="s">
        <v>47</v>
      </c>
    </row>
    <row r="102" spans="1:8" x14ac:dyDescent="0.2">
      <c r="A102" s="97"/>
      <c r="B102" s="57" t="s">
        <v>49</v>
      </c>
      <c r="C102" s="40">
        <v>10</v>
      </c>
      <c r="D102" s="11">
        <v>0.13</v>
      </c>
      <c r="E102" s="11">
        <v>5.15</v>
      </c>
      <c r="F102" s="11">
        <v>0.17</v>
      </c>
      <c r="G102" s="10">
        <v>56.6</v>
      </c>
      <c r="H102" s="41">
        <v>105</v>
      </c>
    </row>
    <row r="103" spans="1:8" x14ac:dyDescent="0.2">
      <c r="A103" s="97"/>
      <c r="B103" s="57" t="s">
        <v>15</v>
      </c>
      <c r="C103" s="40">
        <v>200</v>
      </c>
      <c r="D103" s="11">
        <v>0.2</v>
      </c>
      <c r="E103" s="11">
        <v>0</v>
      </c>
      <c r="F103" s="11">
        <v>7.02</v>
      </c>
      <c r="G103" s="10">
        <v>28.46</v>
      </c>
      <c r="H103" s="41">
        <v>493</v>
      </c>
    </row>
    <row r="104" spans="1:8" x14ac:dyDescent="0.2">
      <c r="A104" s="97"/>
      <c r="B104" s="57" t="s">
        <v>50</v>
      </c>
      <c r="C104" s="40">
        <v>40</v>
      </c>
      <c r="D104" s="11">
        <v>3</v>
      </c>
      <c r="E104" s="11">
        <v>2.72</v>
      </c>
      <c r="F104" s="11">
        <v>20.96</v>
      </c>
      <c r="G104" s="10">
        <v>136.84</v>
      </c>
      <c r="H104" s="41">
        <v>590</v>
      </c>
    </row>
    <row r="105" spans="1:8" s="4" customFormat="1" x14ac:dyDescent="0.2">
      <c r="A105" s="97" t="s">
        <v>16</v>
      </c>
      <c r="B105" s="114"/>
      <c r="C105" s="24">
        <f t="shared" ref="C105:H105" si="0">SUM(C99:C104)</f>
        <v>500</v>
      </c>
      <c r="D105" s="24">
        <f t="shared" si="0"/>
        <v>17.29</v>
      </c>
      <c r="E105" s="24">
        <f t="shared" si="0"/>
        <v>17.68</v>
      </c>
      <c r="F105" s="24">
        <f t="shared" si="0"/>
        <v>70.81</v>
      </c>
      <c r="G105" s="24">
        <f t="shared" si="0"/>
        <v>583.72</v>
      </c>
      <c r="H105" s="24">
        <f t="shared" si="0"/>
        <v>1567</v>
      </c>
    </row>
    <row r="106" spans="1:8" x14ac:dyDescent="0.2">
      <c r="A106" s="97" t="s">
        <v>17</v>
      </c>
      <c r="B106" s="57" t="s">
        <v>179</v>
      </c>
      <c r="C106" s="40">
        <v>200</v>
      </c>
      <c r="D106" s="11">
        <v>8.65</v>
      </c>
      <c r="E106" s="11">
        <v>6.31</v>
      </c>
      <c r="F106" s="11">
        <v>5.82</v>
      </c>
      <c r="G106" s="10">
        <v>111.04</v>
      </c>
      <c r="H106" s="19" t="s">
        <v>79</v>
      </c>
    </row>
    <row r="107" spans="1:8" x14ac:dyDescent="0.2">
      <c r="A107" s="97"/>
      <c r="B107" s="57" t="s">
        <v>137</v>
      </c>
      <c r="C107" s="40">
        <v>90</v>
      </c>
      <c r="D107" s="11">
        <v>7.03</v>
      </c>
      <c r="E107" s="11">
        <v>12.63</v>
      </c>
      <c r="F107" s="11">
        <v>15.6</v>
      </c>
      <c r="G107" s="10">
        <v>201.32</v>
      </c>
      <c r="H107" s="19">
        <v>250</v>
      </c>
    </row>
    <row r="108" spans="1:8" x14ac:dyDescent="0.2">
      <c r="A108" s="97"/>
      <c r="B108" s="57" t="s">
        <v>19</v>
      </c>
      <c r="C108" s="40">
        <v>150</v>
      </c>
      <c r="D108" s="11">
        <v>5.8</v>
      </c>
      <c r="E108" s="11">
        <v>6.91</v>
      </c>
      <c r="F108" s="11">
        <v>49.55</v>
      </c>
      <c r="G108" s="10">
        <v>231.4</v>
      </c>
      <c r="H108" s="41">
        <v>405</v>
      </c>
    </row>
    <row r="109" spans="1:8" x14ac:dyDescent="0.2">
      <c r="A109" s="97"/>
      <c r="B109" s="57" t="s">
        <v>20</v>
      </c>
      <c r="C109" s="40">
        <v>200</v>
      </c>
      <c r="D109" s="11">
        <v>0.08</v>
      </c>
      <c r="E109" s="11">
        <v>0</v>
      </c>
      <c r="F109" s="11">
        <v>10.63</v>
      </c>
      <c r="G109" s="10">
        <v>40.44</v>
      </c>
      <c r="H109" s="41">
        <v>508</v>
      </c>
    </row>
    <row r="110" spans="1:8" x14ac:dyDescent="0.2">
      <c r="A110" s="97"/>
      <c r="B110" s="57" t="s">
        <v>22</v>
      </c>
      <c r="C110" s="40">
        <v>30</v>
      </c>
      <c r="D110" s="11">
        <v>2.37</v>
      </c>
      <c r="E110" s="11">
        <v>0.3</v>
      </c>
      <c r="F110" s="11">
        <v>14.76</v>
      </c>
      <c r="G110" s="10">
        <v>70.5</v>
      </c>
      <c r="H110" s="41">
        <v>108</v>
      </c>
    </row>
    <row r="111" spans="1:8" x14ac:dyDescent="0.2">
      <c r="A111" s="97"/>
      <c r="B111" s="57" t="s">
        <v>21</v>
      </c>
      <c r="C111" s="40">
        <v>30</v>
      </c>
      <c r="D111" s="11">
        <v>1.98</v>
      </c>
      <c r="E111" s="11">
        <v>0.36</v>
      </c>
      <c r="F111" s="11">
        <v>10.02</v>
      </c>
      <c r="G111" s="10">
        <v>52.2</v>
      </c>
      <c r="H111" s="41">
        <v>109</v>
      </c>
    </row>
    <row r="112" spans="1:8" s="4" customFormat="1" x14ac:dyDescent="0.2">
      <c r="A112" s="97" t="s">
        <v>23</v>
      </c>
      <c r="B112" s="114"/>
      <c r="C112" s="24">
        <f>SUM(C106:C111)</f>
        <v>700</v>
      </c>
      <c r="D112" s="24">
        <f>SUM(D106:D111)</f>
        <v>25.91</v>
      </c>
      <c r="E112" s="24">
        <f>SUM(E106:E111)</f>
        <v>26.51</v>
      </c>
      <c r="F112" s="24">
        <f>SUM(F106:F111)</f>
        <v>106.38</v>
      </c>
      <c r="G112" s="24">
        <f>SUM(G106:G111)</f>
        <v>706.90000000000009</v>
      </c>
      <c r="H112" s="42"/>
    </row>
    <row r="113" spans="1:8" x14ac:dyDescent="0.2">
      <c r="A113" s="97" t="s">
        <v>24</v>
      </c>
      <c r="B113" s="93" t="s">
        <v>33</v>
      </c>
      <c r="C113" s="58">
        <v>200</v>
      </c>
      <c r="D113" s="11">
        <v>0.26</v>
      </c>
      <c r="E113" s="11">
        <v>0</v>
      </c>
      <c r="F113" s="11">
        <v>7.24</v>
      </c>
      <c r="G113" s="10">
        <v>39.840000000000003</v>
      </c>
      <c r="H113" s="41">
        <v>494</v>
      </c>
    </row>
    <row r="114" spans="1:8" ht="25.5" x14ac:dyDescent="0.2">
      <c r="A114" s="97"/>
      <c r="B114" s="93" t="s">
        <v>156</v>
      </c>
      <c r="C114" s="58">
        <v>100</v>
      </c>
      <c r="D114" s="11">
        <v>7.46</v>
      </c>
      <c r="E114" s="11">
        <v>7.99</v>
      </c>
      <c r="F114" s="11">
        <v>31.66</v>
      </c>
      <c r="G114" s="10">
        <v>239.67</v>
      </c>
      <c r="H114" s="19" t="s">
        <v>26</v>
      </c>
    </row>
    <row r="115" spans="1:8" s="4" customFormat="1" x14ac:dyDescent="0.2">
      <c r="A115" s="97" t="s">
        <v>28</v>
      </c>
      <c r="B115" s="114"/>
      <c r="C115" s="24">
        <f>SUM(C113:C114)</f>
        <v>300</v>
      </c>
      <c r="D115" s="24">
        <f>SUM(D113:D114)</f>
        <v>7.72</v>
      </c>
      <c r="E115" s="24">
        <f>SUM(E113:E114)</f>
        <v>7.99</v>
      </c>
      <c r="F115" s="24">
        <f>SUM(F113:F114)</f>
        <v>38.9</v>
      </c>
      <c r="G115" s="24">
        <f>SUM(G113:G114)</f>
        <v>279.51</v>
      </c>
      <c r="H115" s="42"/>
    </row>
    <row r="116" spans="1:8" s="4" customFormat="1" ht="13.5" thickBot="1" x14ac:dyDescent="0.25">
      <c r="A116" s="115" t="s">
        <v>29</v>
      </c>
      <c r="B116" s="116"/>
      <c r="C116" s="43">
        <f>C105+C112+C115</f>
        <v>1500</v>
      </c>
      <c r="D116" s="43">
        <f>D105+D112+D115</f>
        <v>50.92</v>
      </c>
      <c r="E116" s="43">
        <f>E105+E112+E115</f>
        <v>52.18</v>
      </c>
      <c r="F116" s="43">
        <f>F105+F112+F115</f>
        <v>216.09</v>
      </c>
      <c r="G116" s="43">
        <f>G105+G112+G115</f>
        <v>1570.13</v>
      </c>
      <c r="H116" s="44"/>
    </row>
    <row r="117" spans="1:8" s="4" customFormat="1" x14ac:dyDescent="0.2">
      <c r="A117" s="117" t="s">
        <v>81</v>
      </c>
      <c r="B117" s="118"/>
      <c r="C117" s="118"/>
      <c r="D117" s="118"/>
      <c r="E117" s="118"/>
      <c r="F117" s="118"/>
      <c r="G117" s="118"/>
      <c r="H117" s="119"/>
    </row>
    <row r="118" spans="1:8" x14ac:dyDescent="0.2">
      <c r="A118" s="97" t="s">
        <v>12</v>
      </c>
      <c r="B118" s="83" t="s">
        <v>155</v>
      </c>
      <c r="C118" s="58">
        <v>200</v>
      </c>
      <c r="D118" s="11">
        <v>11.37</v>
      </c>
      <c r="E118" s="11">
        <v>13.53</v>
      </c>
      <c r="F118" s="11">
        <v>21.45</v>
      </c>
      <c r="G118" s="10">
        <v>327.48</v>
      </c>
      <c r="H118" s="41">
        <v>301</v>
      </c>
    </row>
    <row r="119" spans="1:8" s="82" customFormat="1" x14ac:dyDescent="0.2">
      <c r="A119" s="97"/>
      <c r="B119" s="57" t="s">
        <v>157</v>
      </c>
      <c r="C119" s="40">
        <v>100</v>
      </c>
      <c r="D119" s="11">
        <v>7.33</v>
      </c>
      <c r="E119" s="11">
        <v>5.82</v>
      </c>
      <c r="F119" s="11">
        <v>49.09</v>
      </c>
      <c r="G119" s="10">
        <v>206.61</v>
      </c>
      <c r="H119" s="41">
        <v>105</v>
      </c>
    </row>
    <row r="120" spans="1:8" x14ac:dyDescent="0.2">
      <c r="A120" s="97"/>
      <c r="B120" s="57" t="s">
        <v>15</v>
      </c>
      <c r="C120" s="40">
        <v>200</v>
      </c>
      <c r="D120" s="11">
        <v>0.2</v>
      </c>
      <c r="E120" s="11">
        <v>0</v>
      </c>
      <c r="F120" s="11">
        <v>7.02</v>
      </c>
      <c r="G120" s="10">
        <v>28.46</v>
      </c>
      <c r="H120" s="41">
        <v>494</v>
      </c>
    </row>
    <row r="121" spans="1:8" s="4" customFormat="1" x14ac:dyDescent="0.2">
      <c r="A121" s="97" t="s">
        <v>16</v>
      </c>
      <c r="B121" s="114"/>
      <c r="C121" s="24">
        <f>SUM(C118:C120)</f>
        <v>500</v>
      </c>
      <c r="D121" s="24">
        <f>SUM(D118:D120)</f>
        <v>18.899999999999999</v>
      </c>
      <c r="E121" s="24">
        <f>SUM(E118:E120)</f>
        <v>19.350000000000001</v>
      </c>
      <c r="F121" s="24">
        <f>SUM(F118:F120)</f>
        <v>77.56</v>
      </c>
      <c r="G121" s="24">
        <f>SUM(G118:G120)</f>
        <v>562.55000000000007</v>
      </c>
      <c r="H121" s="42"/>
    </row>
    <row r="122" spans="1:8" x14ac:dyDescent="0.2">
      <c r="A122" s="97" t="s">
        <v>17</v>
      </c>
      <c r="B122" s="57" t="s">
        <v>162</v>
      </c>
      <c r="C122" s="40">
        <v>200</v>
      </c>
      <c r="D122" s="11">
        <v>2.46</v>
      </c>
      <c r="E122" s="11">
        <v>5.36</v>
      </c>
      <c r="F122" s="11">
        <v>13.94</v>
      </c>
      <c r="G122" s="10">
        <v>105.46</v>
      </c>
      <c r="H122" s="41" t="s">
        <v>34</v>
      </c>
    </row>
    <row r="123" spans="1:8" s="90" customFormat="1" x14ac:dyDescent="0.2">
      <c r="A123" s="97"/>
      <c r="B123" s="57" t="s">
        <v>191</v>
      </c>
      <c r="C123" s="40">
        <v>90</v>
      </c>
      <c r="D123" s="11">
        <v>10.45</v>
      </c>
      <c r="E123" s="11">
        <v>12.91</v>
      </c>
      <c r="F123" s="11">
        <v>19.149999999999999</v>
      </c>
      <c r="G123" s="10">
        <v>209.87</v>
      </c>
      <c r="H123" s="41">
        <v>795</v>
      </c>
    </row>
    <row r="124" spans="1:8" x14ac:dyDescent="0.2">
      <c r="A124" s="97"/>
      <c r="B124" s="57" t="s">
        <v>37</v>
      </c>
      <c r="C124" s="40">
        <v>150</v>
      </c>
      <c r="D124" s="11">
        <v>8.64</v>
      </c>
      <c r="E124" s="11">
        <v>7.91</v>
      </c>
      <c r="F124" s="11">
        <v>38.85</v>
      </c>
      <c r="G124" s="10">
        <v>225.67</v>
      </c>
      <c r="H124" s="41">
        <v>291</v>
      </c>
    </row>
    <row r="125" spans="1:8" x14ac:dyDescent="0.2">
      <c r="A125" s="97"/>
      <c r="B125" s="57" t="s">
        <v>54</v>
      </c>
      <c r="C125" s="40">
        <v>200</v>
      </c>
      <c r="D125" s="11">
        <v>0.32</v>
      </c>
      <c r="E125" s="11">
        <v>0</v>
      </c>
      <c r="F125" s="11">
        <v>11.46</v>
      </c>
      <c r="G125" s="10">
        <v>48.32</v>
      </c>
      <c r="H125" s="41">
        <v>519</v>
      </c>
    </row>
    <row r="126" spans="1:8" x14ac:dyDescent="0.2">
      <c r="A126" s="97"/>
      <c r="B126" s="57" t="s">
        <v>22</v>
      </c>
      <c r="C126" s="40">
        <v>30</v>
      </c>
      <c r="D126" s="11">
        <v>2.37</v>
      </c>
      <c r="E126" s="11">
        <v>0.3</v>
      </c>
      <c r="F126" s="11">
        <v>14.76</v>
      </c>
      <c r="G126" s="10">
        <v>70.5</v>
      </c>
      <c r="H126" s="41">
        <v>108</v>
      </c>
    </row>
    <row r="127" spans="1:8" x14ac:dyDescent="0.2">
      <c r="A127" s="97"/>
      <c r="B127" s="57" t="s">
        <v>21</v>
      </c>
      <c r="C127" s="40">
        <v>30</v>
      </c>
      <c r="D127" s="11">
        <v>1.98</v>
      </c>
      <c r="E127" s="11">
        <v>0.36</v>
      </c>
      <c r="F127" s="11">
        <v>10.02</v>
      </c>
      <c r="G127" s="10">
        <v>52.2</v>
      </c>
      <c r="H127" s="41">
        <v>109</v>
      </c>
    </row>
    <row r="128" spans="1:8" s="4" customFormat="1" x14ac:dyDescent="0.2">
      <c r="A128" s="97" t="s">
        <v>23</v>
      </c>
      <c r="B128" s="114"/>
      <c r="C128" s="24">
        <f>SUM(C122:C127)</f>
        <v>700</v>
      </c>
      <c r="D128" s="24">
        <f>SUM(D122:D127)</f>
        <v>26.220000000000002</v>
      </c>
      <c r="E128" s="24">
        <f>SUM(E122:E127)</f>
        <v>26.84</v>
      </c>
      <c r="F128" s="24">
        <f>SUM(F122:F127)</f>
        <v>108.18</v>
      </c>
      <c r="G128" s="24">
        <f>SUM(G122:G127)</f>
        <v>712.0200000000001</v>
      </c>
      <c r="H128" s="42"/>
    </row>
    <row r="129" spans="1:8" x14ac:dyDescent="0.2">
      <c r="A129" s="97" t="s">
        <v>24</v>
      </c>
      <c r="B129" s="93" t="s">
        <v>165</v>
      </c>
      <c r="C129" s="58">
        <v>200</v>
      </c>
      <c r="D129" s="11">
        <v>0.2</v>
      </c>
      <c r="E129" s="11">
        <v>0.2</v>
      </c>
      <c r="F129" s="11">
        <v>22.8</v>
      </c>
      <c r="G129" s="10">
        <v>39.74</v>
      </c>
      <c r="H129" s="19" t="s">
        <v>55</v>
      </c>
    </row>
    <row r="130" spans="1:8" ht="22.5" customHeight="1" x14ac:dyDescent="0.2">
      <c r="A130" s="97"/>
      <c r="B130" s="93" t="s">
        <v>159</v>
      </c>
      <c r="C130" s="58">
        <v>100</v>
      </c>
      <c r="D130" s="11">
        <v>7.74</v>
      </c>
      <c r="E130" s="11">
        <v>7.97</v>
      </c>
      <c r="F130" s="11">
        <v>21.16</v>
      </c>
      <c r="G130" s="10">
        <v>259.63</v>
      </c>
      <c r="H130" s="19" t="s">
        <v>76</v>
      </c>
    </row>
    <row r="131" spans="1:8" s="4" customFormat="1" x14ac:dyDescent="0.2">
      <c r="A131" s="97" t="s">
        <v>28</v>
      </c>
      <c r="B131" s="114"/>
      <c r="C131" s="24">
        <f>SUM(C129:C130)</f>
        <v>300</v>
      </c>
      <c r="D131" s="24">
        <f>SUM(D129:D130)</f>
        <v>7.94</v>
      </c>
      <c r="E131" s="24">
        <f>SUM(E129:E130)</f>
        <v>8.17</v>
      </c>
      <c r="F131" s="24">
        <f>SUM(F129:F130)</f>
        <v>43.96</v>
      </c>
      <c r="G131" s="24">
        <f>SUM(G129:G130)</f>
        <v>299.37</v>
      </c>
      <c r="H131" s="42"/>
    </row>
    <row r="132" spans="1:8" s="4" customFormat="1" ht="13.5" thickBot="1" x14ac:dyDescent="0.25">
      <c r="A132" s="115" t="s">
        <v>29</v>
      </c>
      <c r="B132" s="116"/>
      <c r="C132" s="43">
        <f>C121+C128+C131</f>
        <v>1500</v>
      </c>
      <c r="D132" s="43">
        <f>D121+D128+D131</f>
        <v>53.06</v>
      </c>
      <c r="E132" s="43">
        <f>E121+E128+E131</f>
        <v>54.36</v>
      </c>
      <c r="F132" s="43">
        <f>F121+F128+F131</f>
        <v>229.70000000000002</v>
      </c>
      <c r="G132" s="43">
        <f>G121+G128+G131</f>
        <v>1573.94</v>
      </c>
      <c r="H132" s="44"/>
    </row>
    <row r="133" spans="1:8" s="4" customFormat="1" x14ac:dyDescent="0.2">
      <c r="A133" s="117" t="s">
        <v>83</v>
      </c>
      <c r="B133" s="118"/>
      <c r="C133" s="118"/>
      <c r="D133" s="118"/>
      <c r="E133" s="118"/>
      <c r="F133" s="118"/>
      <c r="G133" s="118"/>
      <c r="H133" s="119"/>
    </row>
    <row r="134" spans="1:8" x14ac:dyDescent="0.2">
      <c r="A134" s="97"/>
      <c r="B134" s="84" t="s">
        <v>171</v>
      </c>
      <c r="C134" s="58">
        <v>240</v>
      </c>
      <c r="D134" s="11">
        <v>13.38</v>
      </c>
      <c r="E134" s="11">
        <v>12.39</v>
      </c>
      <c r="F134" s="11">
        <v>21.85</v>
      </c>
      <c r="G134" s="10">
        <v>236.2</v>
      </c>
      <c r="H134" s="41">
        <v>381</v>
      </c>
    </row>
    <row r="135" spans="1:8" x14ac:dyDescent="0.2">
      <c r="A135" s="97"/>
      <c r="B135" s="57" t="s">
        <v>177</v>
      </c>
      <c r="C135" s="40">
        <v>30</v>
      </c>
      <c r="D135" s="11">
        <v>3.02</v>
      </c>
      <c r="E135" s="11">
        <v>6.72</v>
      </c>
      <c r="F135" s="11">
        <v>33.85</v>
      </c>
      <c r="G135" s="10">
        <v>225.67</v>
      </c>
      <c r="H135" s="41">
        <v>237</v>
      </c>
    </row>
    <row r="136" spans="1:8" x14ac:dyDescent="0.2">
      <c r="A136" s="97"/>
      <c r="B136" s="57" t="s">
        <v>22</v>
      </c>
      <c r="C136" s="40">
        <v>30</v>
      </c>
      <c r="D136" s="11">
        <v>2.37</v>
      </c>
      <c r="E136" s="11">
        <v>0.3</v>
      </c>
      <c r="F136" s="11">
        <v>14.76</v>
      </c>
      <c r="G136" s="10">
        <v>70.5</v>
      </c>
      <c r="H136" s="41">
        <v>108</v>
      </c>
    </row>
    <row r="137" spans="1:8" x14ac:dyDescent="0.2">
      <c r="A137" s="97"/>
      <c r="B137" s="57" t="s">
        <v>15</v>
      </c>
      <c r="C137" s="40">
        <v>200</v>
      </c>
      <c r="D137" s="11">
        <v>0.2</v>
      </c>
      <c r="E137" s="11">
        <v>0</v>
      </c>
      <c r="F137" s="11">
        <v>7.02</v>
      </c>
      <c r="G137" s="10">
        <v>28.46</v>
      </c>
      <c r="H137" s="41">
        <v>493</v>
      </c>
    </row>
    <row r="138" spans="1:8" s="4" customFormat="1" x14ac:dyDescent="0.2">
      <c r="A138" s="97" t="s">
        <v>16</v>
      </c>
      <c r="B138" s="114"/>
      <c r="C138" s="24">
        <f>SUM(C134:C137)</f>
        <v>500</v>
      </c>
      <c r="D138" s="24">
        <f>SUM(D134:D137)</f>
        <v>18.970000000000002</v>
      </c>
      <c r="E138" s="24">
        <f>SUM(E134:E137)</f>
        <v>19.41</v>
      </c>
      <c r="F138" s="24">
        <f>SUM(F134:F137)</f>
        <v>77.48</v>
      </c>
      <c r="G138" s="24">
        <f>SUM(G134:G137)</f>
        <v>560.83000000000004</v>
      </c>
      <c r="H138" s="42"/>
    </row>
    <row r="139" spans="1:8" ht="25.5" x14ac:dyDescent="0.2">
      <c r="A139" s="97" t="s">
        <v>17</v>
      </c>
      <c r="B139" s="57" t="s">
        <v>183</v>
      </c>
      <c r="C139" s="40">
        <v>200</v>
      </c>
      <c r="D139" s="11">
        <v>4.24</v>
      </c>
      <c r="E139" s="11">
        <v>6.22</v>
      </c>
      <c r="F139" s="11">
        <v>4.4400000000000004</v>
      </c>
      <c r="G139" s="10">
        <v>78.010000000000005</v>
      </c>
      <c r="H139" s="19" t="s">
        <v>92</v>
      </c>
    </row>
    <row r="140" spans="1:8" x14ac:dyDescent="0.2">
      <c r="A140" s="97"/>
      <c r="B140" s="57" t="s">
        <v>163</v>
      </c>
      <c r="C140" s="40">
        <v>90</v>
      </c>
      <c r="D140" s="11">
        <v>6.2</v>
      </c>
      <c r="E140" s="11">
        <v>10.75</v>
      </c>
      <c r="F140" s="11">
        <v>3.12</v>
      </c>
      <c r="G140" s="10">
        <v>106.7</v>
      </c>
      <c r="H140" s="19">
        <v>136</v>
      </c>
    </row>
    <row r="141" spans="1:8" x14ac:dyDescent="0.2">
      <c r="A141" s="97"/>
      <c r="B141" s="57" t="s">
        <v>65</v>
      </c>
      <c r="C141" s="40">
        <v>150</v>
      </c>
      <c r="D141" s="11">
        <v>9.9</v>
      </c>
      <c r="E141" s="11">
        <v>9.84</v>
      </c>
      <c r="F141" s="11">
        <v>55.91</v>
      </c>
      <c r="G141" s="10">
        <v>326.49</v>
      </c>
      <c r="H141" s="41" t="s">
        <v>64</v>
      </c>
    </row>
    <row r="142" spans="1:8" x14ac:dyDescent="0.2">
      <c r="A142" s="97"/>
      <c r="B142" s="57" t="s">
        <v>39</v>
      </c>
      <c r="C142" s="40">
        <v>200</v>
      </c>
      <c r="D142" s="11">
        <v>1.92</v>
      </c>
      <c r="E142" s="11">
        <v>0.12</v>
      </c>
      <c r="F142" s="11">
        <v>23.86</v>
      </c>
      <c r="G142" s="10">
        <v>75.38</v>
      </c>
      <c r="H142" s="19" t="s">
        <v>38</v>
      </c>
    </row>
    <row r="143" spans="1:8" x14ac:dyDescent="0.2">
      <c r="A143" s="97"/>
      <c r="B143" s="57" t="s">
        <v>22</v>
      </c>
      <c r="C143" s="40">
        <v>30</v>
      </c>
      <c r="D143" s="11">
        <v>2.37</v>
      </c>
      <c r="E143" s="11">
        <v>0.3</v>
      </c>
      <c r="F143" s="11">
        <v>14.76</v>
      </c>
      <c r="G143" s="10">
        <v>70.5</v>
      </c>
      <c r="H143" s="41">
        <v>108</v>
      </c>
    </row>
    <row r="144" spans="1:8" x14ac:dyDescent="0.2">
      <c r="A144" s="97"/>
      <c r="B144" s="57" t="s">
        <v>21</v>
      </c>
      <c r="C144" s="40">
        <v>30</v>
      </c>
      <c r="D144" s="11">
        <v>1.98</v>
      </c>
      <c r="E144" s="11">
        <v>0.36</v>
      </c>
      <c r="F144" s="11">
        <v>10.02</v>
      </c>
      <c r="G144" s="10">
        <v>52.2</v>
      </c>
      <c r="H144" s="41">
        <v>109</v>
      </c>
    </row>
    <row r="145" spans="1:8" s="4" customFormat="1" x14ac:dyDescent="0.2">
      <c r="A145" s="97" t="s">
        <v>23</v>
      </c>
      <c r="B145" s="114"/>
      <c r="C145" s="24">
        <f>SUM(C139:C144)</f>
        <v>700</v>
      </c>
      <c r="D145" s="24">
        <f>SUM(D139:D144)</f>
        <v>26.610000000000007</v>
      </c>
      <c r="E145" s="24">
        <f>SUM(E139:E144)</f>
        <v>27.59</v>
      </c>
      <c r="F145" s="24">
        <f>SUM(F139:F144)</f>
        <v>112.11</v>
      </c>
      <c r="G145" s="24">
        <f>SUM(G139:G144)</f>
        <v>709.28000000000009</v>
      </c>
      <c r="H145" s="42"/>
    </row>
    <row r="146" spans="1:8" x14ac:dyDescent="0.2">
      <c r="A146" s="97" t="s">
        <v>24</v>
      </c>
      <c r="B146" s="93" t="s">
        <v>56</v>
      </c>
      <c r="C146" s="58">
        <v>200</v>
      </c>
      <c r="D146" s="11">
        <v>0.3</v>
      </c>
      <c r="E146" s="11">
        <v>0.12</v>
      </c>
      <c r="F146" s="11">
        <v>9.18</v>
      </c>
      <c r="G146" s="10">
        <v>39.74</v>
      </c>
      <c r="H146" s="19" t="s">
        <v>55</v>
      </c>
    </row>
    <row r="147" spans="1:8" x14ac:dyDescent="0.2">
      <c r="A147" s="97"/>
      <c r="B147" s="93" t="s">
        <v>184</v>
      </c>
      <c r="C147" s="58">
        <v>100</v>
      </c>
      <c r="D147" s="11">
        <v>7.45</v>
      </c>
      <c r="E147" s="11">
        <v>7.92</v>
      </c>
      <c r="F147" s="11">
        <v>29.64</v>
      </c>
      <c r="G147" s="10">
        <v>210.46</v>
      </c>
      <c r="H147" s="19" t="s">
        <v>185</v>
      </c>
    </row>
    <row r="148" spans="1:8" s="4" customFormat="1" x14ac:dyDescent="0.2">
      <c r="A148" s="97" t="s">
        <v>28</v>
      </c>
      <c r="B148" s="114"/>
      <c r="C148" s="24">
        <f>SUM(C146:C147)</f>
        <v>300</v>
      </c>
      <c r="D148" s="24">
        <f>SUM(D146:D147)</f>
        <v>7.75</v>
      </c>
      <c r="E148" s="24">
        <f>SUM(E146:E147)</f>
        <v>8.0399999999999991</v>
      </c>
      <c r="F148" s="24">
        <f>SUM(F146:F147)</f>
        <v>38.82</v>
      </c>
      <c r="G148" s="24">
        <f>SUM(G146:G147)</f>
        <v>250.20000000000002</v>
      </c>
      <c r="H148" s="42"/>
    </row>
    <row r="149" spans="1:8" s="4" customFormat="1" ht="13.5" thickBot="1" x14ac:dyDescent="0.25">
      <c r="A149" s="115" t="s">
        <v>29</v>
      </c>
      <c r="B149" s="116"/>
      <c r="C149" s="43">
        <f>C138+C145+C148</f>
        <v>1500</v>
      </c>
      <c r="D149" s="43">
        <f>D138+D145+D148</f>
        <v>53.330000000000013</v>
      </c>
      <c r="E149" s="43">
        <f>E138+E145+E148</f>
        <v>55.04</v>
      </c>
      <c r="F149" s="43">
        <f>F138+F145+F148</f>
        <v>228.41</v>
      </c>
      <c r="G149" s="43">
        <f>G138+G145+G148</f>
        <v>1520.3100000000002</v>
      </c>
      <c r="H149" s="44"/>
    </row>
    <row r="150" spans="1:8" s="4" customFormat="1" x14ac:dyDescent="0.2">
      <c r="A150" s="117" t="s">
        <v>90</v>
      </c>
      <c r="B150" s="118"/>
      <c r="C150" s="118"/>
      <c r="D150" s="118"/>
      <c r="E150" s="118"/>
      <c r="F150" s="118"/>
      <c r="G150" s="118"/>
      <c r="H150" s="119"/>
    </row>
    <row r="151" spans="1:8" x14ac:dyDescent="0.2">
      <c r="A151" s="97" t="s">
        <v>12</v>
      </c>
      <c r="B151" s="57" t="s">
        <v>175</v>
      </c>
      <c r="C151" s="40">
        <v>200</v>
      </c>
      <c r="D151" s="11">
        <v>7.16</v>
      </c>
      <c r="E151" s="11">
        <v>9.01</v>
      </c>
      <c r="F151" s="11">
        <v>28.8</v>
      </c>
      <c r="G151" s="10">
        <v>271.89999999999998</v>
      </c>
      <c r="H151" s="41">
        <v>266</v>
      </c>
    </row>
    <row r="152" spans="1:8" s="90" customFormat="1" x14ac:dyDescent="0.2">
      <c r="A152" s="97"/>
      <c r="B152" s="57" t="s">
        <v>172</v>
      </c>
      <c r="C152" s="40">
        <v>40</v>
      </c>
      <c r="D152" s="11">
        <v>2.2400000000000002</v>
      </c>
      <c r="E152" s="11">
        <v>1.73</v>
      </c>
      <c r="F152" s="11">
        <v>0.1</v>
      </c>
      <c r="G152" s="10">
        <v>59.23</v>
      </c>
      <c r="H152" s="41">
        <v>386</v>
      </c>
    </row>
    <row r="153" spans="1:8" x14ac:dyDescent="0.2">
      <c r="A153" s="97"/>
      <c r="B153" s="57" t="s">
        <v>173</v>
      </c>
      <c r="C153" s="40">
        <v>60</v>
      </c>
      <c r="D153" s="11">
        <v>6.78</v>
      </c>
      <c r="E153" s="11">
        <v>6.06</v>
      </c>
      <c r="F153" s="11">
        <v>31.43</v>
      </c>
      <c r="G153" s="11">
        <v>213.97</v>
      </c>
      <c r="H153" s="41">
        <v>563</v>
      </c>
    </row>
    <row r="154" spans="1:8" x14ac:dyDescent="0.2">
      <c r="A154" s="97"/>
      <c r="B154" s="57" t="s">
        <v>33</v>
      </c>
      <c r="C154" s="40">
        <v>200</v>
      </c>
      <c r="D154" s="11">
        <v>0.26</v>
      </c>
      <c r="E154" s="11">
        <v>0</v>
      </c>
      <c r="F154" s="11">
        <v>7.24</v>
      </c>
      <c r="G154" s="10">
        <v>30.84</v>
      </c>
      <c r="H154" s="41">
        <v>494</v>
      </c>
    </row>
    <row r="155" spans="1:8" s="4" customFormat="1" x14ac:dyDescent="0.2">
      <c r="A155" s="97" t="s">
        <v>16</v>
      </c>
      <c r="B155" s="114"/>
      <c r="C155" s="24">
        <f>SUM(C151:C154)</f>
        <v>500</v>
      </c>
      <c r="D155" s="24">
        <f>SUM(D151:D154)</f>
        <v>16.440000000000001</v>
      </c>
      <c r="E155" s="24">
        <f>SUM(E151:E154)</f>
        <v>16.8</v>
      </c>
      <c r="F155" s="24">
        <f>SUM(F151:F154)</f>
        <v>67.569999999999993</v>
      </c>
      <c r="G155" s="24">
        <f>SUM(G151:G154)</f>
        <v>575.94000000000005</v>
      </c>
      <c r="H155" s="42"/>
    </row>
    <row r="156" spans="1:8" x14ac:dyDescent="0.2">
      <c r="A156" s="97" t="s">
        <v>17</v>
      </c>
      <c r="B156" s="57" t="s">
        <v>85</v>
      </c>
      <c r="C156" s="40">
        <v>200</v>
      </c>
      <c r="D156" s="11">
        <v>4.5</v>
      </c>
      <c r="E156" s="11">
        <v>3.54</v>
      </c>
      <c r="F156" s="11">
        <v>19.28</v>
      </c>
      <c r="G156" s="10">
        <v>128.22</v>
      </c>
      <c r="H156" s="19" t="s">
        <v>84</v>
      </c>
    </row>
    <row r="157" spans="1:8" x14ac:dyDescent="0.2">
      <c r="A157" s="97"/>
      <c r="B157" s="57" t="s">
        <v>174</v>
      </c>
      <c r="C157" s="40">
        <v>240</v>
      </c>
      <c r="D157" s="11">
        <v>16.079999999999998</v>
      </c>
      <c r="E157" s="11">
        <v>21.48</v>
      </c>
      <c r="F157" s="11">
        <v>48.06</v>
      </c>
      <c r="G157" s="10">
        <v>420.17</v>
      </c>
      <c r="H157" s="19">
        <v>259</v>
      </c>
    </row>
    <row r="158" spans="1:8" x14ac:dyDescent="0.2">
      <c r="A158" s="97"/>
      <c r="B158" s="57" t="s">
        <v>20</v>
      </c>
      <c r="C158" s="40">
        <v>200</v>
      </c>
      <c r="D158" s="11">
        <v>0.08</v>
      </c>
      <c r="E158" s="11">
        <v>0</v>
      </c>
      <c r="F158" s="11">
        <v>10.62</v>
      </c>
      <c r="G158" s="10">
        <v>40.44</v>
      </c>
      <c r="H158" s="41">
        <v>508</v>
      </c>
    </row>
    <row r="159" spans="1:8" x14ac:dyDescent="0.2">
      <c r="A159" s="97"/>
      <c r="B159" s="57" t="s">
        <v>22</v>
      </c>
      <c r="C159" s="40">
        <v>30</v>
      </c>
      <c r="D159" s="11">
        <v>2.37</v>
      </c>
      <c r="E159" s="11">
        <v>0.3</v>
      </c>
      <c r="F159" s="11">
        <v>14.76</v>
      </c>
      <c r="G159" s="10">
        <v>70.5</v>
      </c>
      <c r="H159" s="41">
        <v>108</v>
      </c>
    </row>
    <row r="160" spans="1:8" x14ac:dyDescent="0.2">
      <c r="A160" s="97"/>
      <c r="B160" s="57" t="s">
        <v>21</v>
      </c>
      <c r="C160" s="40">
        <v>30</v>
      </c>
      <c r="D160" s="11">
        <v>1.98</v>
      </c>
      <c r="E160" s="11">
        <v>0.36</v>
      </c>
      <c r="F160" s="11">
        <v>10.02</v>
      </c>
      <c r="G160" s="10">
        <v>52.2</v>
      </c>
      <c r="H160" s="41">
        <v>109</v>
      </c>
    </row>
    <row r="161" spans="1:8" s="4" customFormat="1" x14ac:dyDescent="0.2">
      <c r="A161" s="97" t="s">
        <v>23</v>
      </c>
      <c r="B161" s="114"/>
      <c r="C161" s="24">
        <f>SUM(C156:C160)</f>
        <v>700</v>
      </c>
      <c r="D161" s="24">
        <f>SUM(D156:D160)</f>
        <v>25.009999999999998</v>
      </c>
      <c r="E161" s="24">
        <f>SUM(E156:E160)</f>
        <v>25.68</v>
      </c>
      <c r="F161" s="24">
        <f>SUM(F156:F160)</f>
        <v>102.74000000000001</v>
      </c>
      <c r="G161" s="24">
        <f>SUM(G156:G160)</f>
        <v>711.53</v>
      </c>
      <c r="H161" s="42"/>
    </row>
    <row r="162" spans="1:8" x14ac:dyDescent="0.2">
      <c r="A162" s="97" t="s">
        <v>24</v>
      </c>
      <c r="B162" s="93" t="s">
        <v>182</v>
      </c>
      <c r="C162" s="58">
        <v>200</v>
      </c>
      <c r="D162" s="11">
        <v>0</v>
      </c>
      <c r="E162" s="11">
        <v>0</v>
      </c>
      <c r="F162" s="11">
        <v>22</v>
      </c>
      <c r="G162" s="10">
        <v>95</v>
      </c>
      <c r="H162" s="41">
        <v>614</v>
      </c>
    </row>
    <row r="163" spans="1:8" x14ac:dyDescent="0.2">
      <c r="A163" s="97"/>
      <c r="B163" s="93" t="s">
        <v>97</v>
      </c>
      <c r="C163" s="58">
        <v>100</v>
      </c>
      <c r="D163" s="11">
        <v>7.74</v>
      </c>
      <c r="E163" s="11">
        <v>7.97</v>
      </c>
      <c r="F163" s="11">
        <v>21.16</v>
      </c>
      <c r="G163" s="10">
        <v>206.93</v>
      </c>
      <c r="H163" s="41">
        <v>543.20000000000005</v>
      </c>
    </row>
    <row r="164" spans="1:8" s="4" customFormat="1" x14ac:dyDescent="0.2">
      <c r="A164" s="97" t="s">
        <v>28</v>
      </c>
      <c r="B164" s="114"/>
      <c r="C164" s="24">
        <f>SUM(C162:C163)</f>
        <v>300</v>
      </c>
      <c r="D164" s="24">
        <f>SUM(D162:D163)</f>
        <v>7.74</v>
      </c>
      <c r="E164" s="24">
        <f>SUM(E162:E163)</f>
        <v>7.97</v>
      </c>
      <c r="F164" s="24">
        <f>SUM(F162:F163)</f>
        <v>43.16</v>
      </c>
      <c r="G164" s="24">
        <f>SUM(G162:G163)</f>
        <v>301.93</v>
      </c>
      <c r="H164" s="42"/>
    </row>
    <row r="165" spans="1:8" s="4" customFormat="1" ht="13.5" thickBot="1" x14ac:dyDescent="0.25">
      <c r="A165" s="115" t="s">
        <v>29</v>
      </c>
      <c r="B165" s="116"/>
      <c r="C165" s="43">
        <f>C155+C161+C164</f>
        <v>1500</v>
      </c>
      <c r="D165" s="43">
        <f>D155+D161+D164</f>
        <v>49.190000000000005</v>
      </c>
      <c r="E165" s="43">
        <f>E155+E161+E164</f>
        <v>50.45</v>
      </c>
      <c r="F165" s="43">
        <f>F155+F161+F164</f>
        <v>213.47</v>
      </c>
      <c r="G165" s="43">
        <f>G155+G161+G164</f>
        <v>1589.4</v>
      </c>
      <c r="H165" s="44"/>
    </row>
    <row r="166" spans="1:8" s="4" customFormat="1" x14ac:dyDescent="0.2">
      <c r="A166" s="117" t="s">
        <v>98</v>
      </c>
      <c r="B166" s="118"/>
      <c r="C166" s="118"/>
      <c r="D166" s="118"/>
      <c r="E166" s="118"/>
      <c r="F166" s="118"/>
      <c r="G166" s="118"/>
      <c r="H166" s="119"/>
    </row>
    <row r="167" spans="1:8" x14ac:dyDescent="0.2">
      <c r="A167" s="97" t="s">
        <v>12</v>
      </c>
      <c r="B167" s="57" t="s">
        <v>178</v>
      </c>
      <c r="C167" s="40">
        <v>200</v>
      </c>
      <c r="D167" s="11">
        <v>9.85</v>
      </c>
      <c r="E167" s="11">
        <v>13.69</v>
      </c>
      <c r="F167" s="11">
        <v>33.22</v>
      </c>
      <c r="G167" s="10">
        <v>263.64</v>
      </c>
      <c r="H167" s="41">
        <v>297</v>
      </c>
    </row>
    <row r="168" spans="1:8" x14ac:dyDescent="0.2">
      <c r="A168" s="97"/>
      <c r="B168" s="57" t="s">
        <v>186</v>
      </c>
      <c r="C168" s="40">
        <v>100</v>
      </c>
      <c r="D168" s="11">
        <v>10.02</v>
      </c>
      <c r="E168" s="11">
        <v>6.85</v>
      </c>
      <c r="F168" s="11">
        <v>42</v>
      </c>
      <c r="G168" s="10">
        <v>292.24</v>
      </c>
      <c r="H168" s="41">
        <v>566</v>
      </c>
    </row>
    <row r="169" spans="1:8" x14ac:dyDescent="0.2">
      <c r="A169" s="97"/>
      <c r="B169" s="57" t="s">
        <v>15</v>
      </c>
      <c r="C169" s="40">
        <v>200</v>
      </c>
      <c r="D169" s="11">
        <v>0.2</v>
      </c>
      <c r="E169" s="11">
        <v>0</v>
      </c>
      <c r="F169" s="11">
        <v>7.02</v>
      </c>
      <c r="G169" s="10">
        <v>28.46</v>
      </c>
      <c r="H169" s="41">
        <v>493</v>
      </c>
    </row>
    <row r="170" spans="1:8" s="4" customFormat="1" x14ac:dyDescent="0.2">
      <c r="A170" s="97" t="s">
        <v>16</v>
      </c>
      <c r="B170" s="114"/>
      <c r="C170" s="24">
        <f>SUM(C167:C169)</f>
        <v>500</v>
      </c>
      <c r="D170" s="24">
        <f>SUM(D167:D169)</f>
        <v>20.069999999999997</v>
      </c>
      <c r="E170" s="24">
        <f>SUM(E167:E169)</f>
        <v>20.54</v>
      </c>
      <c r="F170" s="24">
        <f>SUM(F167:F169)</f>
        <v>82.24</v>
      </c>
      <c r="G170" s="24">
        <f>SUM(G167:G169)</f>
        <v>584.34</v>
      </c>
      <c r="H170" s="42"/>
    </row>
    <row r="171" spans="1:8" x14ac:dyDescent="0.2">
      <c r="A171" s="97" t="s">
        <v>17</v>
      </c>
      <c r="B171" s="57" t="s">
        <v>35</v>
      </c>
      <c r="C171" s="40">
        <v>200</v>
      </c>
      <c r="D171" s="11">
        <v>1.84</v>
      </c>
      <c r="E171" s="11">
        <v>3.4</v>
      </c>
      <c r="F171" s="11">
        <v>17.010000000000002</v>
      </c>
      <c r="G171" s="10">
        <v>156.5</v>
      </c>
      <c r="H171" s="19" t="s">
        <v>34</v>
      </c>
    </row>
    <row r="172" spans="1:8" x14ac:dyDescent="0.2">
      <c r="A172" s="97"/>
      <c r="B172" s="57" t="s">
        <v>192</v>
      </c>
      <c r="C172" s="40">
        <v>90</v>
      </c>
      <c r="D172" s="11">
        <v>11.52</v>
      </c>
      <c r="E172" s="11">
        <v>17.55</v>
      </c>
      <c r="F172" s="11">
        <v>14.28</v>
      </c>
      <c r="G172" s="11">
        <v>181.28</v>
      </c>
      <c r="H172" s="19" t="s">
        <v>62</v>
      </c>
    </row>
    <row r="173" spans="1:8" x14ac:dyDescent="0.2">
      <c r="A173" s="97"/>
      <c r="B173" s="57" t="s">
        <v>96</v>
      </c>
      <c r="C173" s="40">
        <v>150</v>
      </c>
      <c r="D173" s="11">
        <v>6.51</v>
      </c>
      <c r="E173" s="11">
        <v>3.42</v>
      </c>
      <c r="F173" s="11">
        <v>33.22</v>
      </c>
      <c r="G173" s="10">
        <v>198.52</v>
      </c>
      <c r="H173" s="19">
        <v>243</v>
      </c>
    </row>
    <row r="174" spans="1:8" x14ac:dyDescent="0.2">
      <c r="A174" s="97"/>
      <c r="B174" s="57" t="s">
        <v>54</v>
      </c>
      <c r="C174" s="40">
        <v>200</v>
      </c>
      <c r="D174" s="11">
        <v>0.32</v>
      </c>
      <c r="E174" s="11">
        <v>0.14000000000000001</v>
      </c>
      <c r="F174" s="11">
        <v>11.46</v>
      </c>
      <c r="G174" s="10">
        <v>48.32</v>
      </c>
      <c r="H174" s="41">
        <v>519</v>
      </c>
    </row>
    <row r="175" spans="1:8" x14ac:dyDescent="0.2">
      <c r="A175" s="97"/>
      <c r="B175" s="57" t="s">
        <v>22</v>
      </c>
      <c r="C175" s="40">
        <v>30</v>
      </c>
      <c r="D175" s="11">
        <v>2.37</v>
      </c>
      <c r="E175" s="11">
        <v>0.3</v>
      </c>
      <c r="F175" s="11">
        <v>14.76</v>
      </c>
      <c r="G175" s="10">
        <v>70.5</v>
      </c>
      <c r="H175" s="41">
        <v>108</v>
      </c>
    </row>
    <row r="176" spans="1:8" x14ac:dyDescent="0.2">
      <c r="A176" s="97"/>
      <c r="B176" s="57" t="s">
        <v>21</v>
      </c>
      <c r="C176" s="40">
        <v>30</v>
      </c>
      <c r="D176" s="11">
        <v>1.98</v>
      </c>
      <c r="E176" s="11">
        <v>0.36</v>
      </c>
      <c r="F176" s="11">
        <v>10.02</v>
      </c>
      <c r="G176" s="10">
        <v>52.2</v>
      </c>
      <c r="H176" s="41">
        <v>109</v>
      </c>
    </row>
    <row r="177" spans="1:8" s="4" customFormat="1" x14ac:dyDescent="0.2">
      <c r="A177" s="97" t="s">
        <v>23</v>
      </c>
      <c r="B177" s="114"/>
      <c r="C177" s="24">
        <f>SUM(C171:C176)</f>
        <v>700</v>
      </c>
      <c r="D177" s="24">
        <f>SUM(D171:D176)</f>
        <v>24.54</v>
      </c>
      <c r="E177" s="24">
        <f>SUM(E171:E176)</f>
        <v>25.169999999999998</v>
      </c>
      <c r="F177" s="24">
        <f>SUM(F171:F176)</f>
        <v>100.75</v>
      </c>
      <c r="G177" s="24">
        <f>SUM(G171:G176)</f>
        <v>707.32</v>
      </c>
      <c r="H177" s="42"/>
    </row>
    <row r="178" spans="1:8" x14ac:dyDescent="0.2">
      <c r="A178" s="97" t="s">
        <v>24</v>
      </c>
      <c r="B178" s="93" t="s">
        <v>165</v>
      </c>
      <c r="C178" s="58">
        <v>200</v>
      </c>
      <c r="D178" s="11">
        <v>0.2</v>
      </c>
      <c r="E178" s="11">
        <v>0.2</v>
      </c>
      <c r="F178" s="11">
        <v>22.8</v>
      </c>
      <c r="G178" s="10">
        <v>100</v>
      </c>
      <c r="H178" s="19" t="s">
        <v>66</v>
      </c>
    </row>
    <row r="179" spans="1:8" ht="25.5" x14ac:dyDescent="0.2">
      <c r="A179" s="97"/>
      <c r="B179" s="93" t="s">
        <v>27</v>
      </c>
      <c r="C179" s="58">
        <v>100</v>
      </c>
      <c r="D179" s="11">
        <v>7.71</v>
      </c>
      <c r="E179" s="11">
        <v>7.96</v>
      </c>
      <c r="F179" s="11">
        <v>21.04</v>
      </c>
      <c r="G179" s="10">
        <v>208.14</v>
      </c>
      <c r="H179" s="19" t="s">
        <v>187</v>
      </c>
    </row>
    <row r="180" spans="1:8" s="4" customFormat="1" x14ac:dyDescent="0.2">
      <c r="A180" s="97" t="s">
        <v>28</v>
      </c>
      <c r="B180" s="114"/>
      <c r="C180" s="24">
        <f>SUM(C178:C179)</f>
        <v>300</v>
      </c>
      <c r="D180" s="24">
        <f>SUM(D178:D179)</f>
        <v>7.91</v>
      </c>
      <c r="E180" s="24">
        <f>SUM(E178:E179)</f>
        <v>8.16</v>
      </c>
      <c r="F180" s="24">
        <f>SUM(F178:F179)</f>
        <v>43.84</v>
      </c>
      <c r="G180" s="24">
        <f>SUM(G178:G179)</f>
        <v>308.14</v>
      </c>
      <c r="H180" s="42"/>
    </row>
    <row r="181" spans="1:8" s="4" customFormat="1" x14ac:dyDescent="0.2">
      <c r="A181" s="115" t="s">
        <v>29</v>
      </c>
      <c r="B181" s="116"/>
      <c r="C181" s="43">
        <f>C170+C177+C180</f>
        <v>1500</v>
      </c>
      <c r="D181" s="43">
        <f>D170+D177+D180</f>
        <v>52.519999999999996</v>
      </c>
      <c r="E181" s="43">
        <f>E170+E177+E180</f>
        <v>53.86999999999999</v>
      </c>
      <c r="F181" s="43">
        <f>F170+F177+F180</f>
        <v>226.83</v>
      </c>
      <c r="G181" s="43">
        <f>G170+G177+G180</f>
        <v>1599.8000000000002</v>
      </c>
      <c r="H181" s="44"/>
    </row>
    <row r="182" spans="1:8" s="4" customFormat="1" x14ac:dyDescent="0.2">
      <c r="A182" s="97" t="s">
        <v>106</v>
      </c>
      <c r="B182" s="114"/>
      <c r="C182" s="24">
        <f>C181+C165+C149+C132+C116+C97+C82+C66+C49+C33</f>
        <v>15000</v>
      </c>
      <c r="D182" s="24">
        <f>D181+D165+D149+D132+D116+D97+D82+D66+D49+D33</f>
        <v>513.57000000000005</v>
      </c>
      <c r="E182" s="24">
        <f>E181+E165+E149+E132+E116+E97+E82+E66+E49+E33</f>
        <v>528.97</v>
      </c>
      <c r="F182" s="24">
        <f>F181+F165+F149+F132+F116+F97+F82+F66+F49+F33</f>
        <v>2209.73</v>
      </c>
      <c r="G182" s="24">
        <f>G181+G165+G149+G132+G116+G97+G82+G66+G49+G33</f>
        <v>15727.310000000005</v>
      </c>
      <c r="H182" s="42"/>
    </row>
    <row r="183" spans="1:8" s="4" customFormat="1" ht="13.5" thickBot="1" x14ac:dyDescent="0.25">
      <c r="A183" s="122" t="s">
        <v>107</v>
      </c>
      <c r="B183" s="123"/>
      <c r="C183" s="45">
        <f>C182/10</f>
        <v>1500</v>
      </c>
      <c r="D183" s="45">
        <f>D182/10</f>
        <v>51.357000000000006</v>
      </c>
      <c r="E183" s="45">
        <f>E182/10</f>
        <v>52.897000000000006</v>
      </c>
      <c r="F183" s="45">
        <f>F182/10</f>
        <v>220.97300000000001</v>
      </c>
      <c r="G183" s="45">
        <f>G182/10</f>
        <v>1572.7310000000004</v>
      </c>
      <c r="H183" s="46"/>
    </row>
    <row r="184" spans="1:8" s="9" customFormat="1" ht="30" customHeight="1" thickBot="1" x14ac:dyDescent="0.25">
      <c r="A184" s="120"/>
      <c r="B184" s="120"/>
      <c r="C184" s="47"/>
      <c r="D184" s="48"/>
      <c r="E184" s="48"/>
      <c r="F184" s="48"/>
      <c r="G184" s="47"/>
      <c r="H184" s="47"/>
    </row>
    <row r="185" spans="1:8" ht="38.25" x14ac:dyDescent="0.2">
      <c r="B185" s="14" t="s">
        <v>121</v>
      </c>
      <c r="C185" s="15" t="s">
        <v>114</v>
      </c>
      <c r="D185" s="16" t="s">
        <v>7</v>
      </c>
      <c r="E185" s="16" t="s">
        <v>8</v>
      </c>
      <c r="F185" s="16" t="s">
        <v>9</v>
      </c>
      <c r="G185" s="17" t="s">
        <v>6</v>
      </c>
    </row>
    <row r="186" spans="1:8" x14ac:dyDescent="0.2">
      <c r="B186" s="18" t="s">
        <v>115</v>
      </c>
      <c r="C186" s="10">
        <v>500</v>
      </c>
      <c r="D186" s="11" t="s">
        <v>123</v>
      </c>
      <c r="E186" s="11" t="s">
        <v>125</v>
      </c>
      <c r="F186" s="11" t="s">
        <v>126</v>
      </c>
      <c r="G186" s="19" t="s">
        <v>116</v>
      </c>
    </row>
    <row r="187" spans="1:8" x14ac:dyDescent="0.2">
      <c r="B187" s="18" t="s">
        <v>117</v>
      </c>
      <c r="C187" s="10">
        <v>700</v>
      </c>
      <c r="D187" s="11" t="s">
        <v>124</v>
      </c>
      <c r="E187" s="11" t="s">
        <v>127</v>
      </c>
      <c r="F187" s="11" t="s">
        <v>128</v>
      </c>
      <c r="G187" s="19" t="s">
        <v>118</v>
      </c>
    </row>
    <row r="188" spans="1:8" ht="13.5" thickBot="1" x14ac:dyDescent="0.25">
      <c r="B188" s="20" t="s">
        <v>119</v>
      </c>
      <c r="C188" s="21">
        <v>300</v>
      </c>
      <c r="D188" s="22" t="s">
        <v>129</v>
      </c>
      <c r="E188" s="22" t="s">
        <v>130</v>
      </c>
      <c r="F188" s="22" t="s">
        <v>131</v>
      </c>
      <c r="G188" s="23" t="s">
        <v>120</v>
      </c>
    </row>
    <row r="189" spans="1:8" s="8" customFormat="1" ht="12.75" customHeight="1" thickBot="1" x14ac:dyDescent="0.25">
      <c r="A189" s="12"/>
      <c r="B189" s="65"/>
      <c r="C189" s="49"/>
      <c r="D189" s="50"/>
      <c r="E189" s="50"/>
      <c r="F189" s="50"/>
      <c r="G189" s="51"/>
      <c r="H189" s="25"/>
    </row>
    <row r="190" spans="1:8" s="8" customFormat="1" ht="25.5" x14ac:dyDescent="0.2">
      <c r="A190" s="13"/>
      <c r="B190" s="66" t="s">
        <v>122</v>
      </c>
      <c r="C190" s="15" t="s">
        <v>114</v>
      </c>
      <c r="D190" s="94" t="s">
        <v>7</v>
      </c>
      <c r="E190" s="94" t="s">
        <v>8</v>
      </c>
      <c r="F190" s="94" t="s">
        <v>9</v>
      </c>
      <c r="G190" s="17" t="s">
        <v>6</v>
      </c>
      <c r="H190" s="25"/>
    </row>
    <row r="191" spans="1:8" s="8" customFormat="1" x14ac:dyDescent="0.2">
      <c r="A191" s="7"/>
      <c r="B191" s="67" t="s">
        <v>132</v>
      </c>
      <c r="C191" s="52">
        <f>(C170+C155+C138+C121+C105+C87+C71+C55+C38+C22)/10</f>
        <v>500</v>
      </c>
      <c r="D191" s="52">
        <f>(D170+D155+D138+D121+D105+D87+D71+D55+D38+D22)/10</f>
        <v>17.856000000000002</v>
      </c>
      <c r="E191" s="52">
        <f>(E170+E155+E138+E121+E105+E87+E71+E55+E38+E22)/10</f>
        <v>18.309000000000001</v>
      </c>
      <c r="F191" s="52">
        <f>(F170+F155+F138+F121+F105+F87+F71+F55+F38+F22)/10</f>
        <v>73.496000000000009</v>
      </c>
      <c r="G191" s="53">
        <f>(G170+G155+G138+G121+G105+G87+G71+G55+G38+G22)/10</f>
        <v>573.51200000000017</v>
      </c>
      <c r="H191" s="25"/>
    </row>
    <row r="192" spans="1:8" s="8" customFormat="1" x14ac:dyDescent="0.2">
      <c r="A192" s="7"/>
      <c r="B192" s="67" t="s">
        <v>133</v>
      </c>
      <c r="C192" s="52">
        <f>(C177+C161+C145+C128+C112+C93+C78+C62+C45+C29)/10</f>
        <v>700</v>
      </c>
      <c r="D192" s="52">
        <f>(D177+D161+D145+D128+D112+D93+D78+D62+D45+D29)/10</f>
        <v>25.658999999999999</v>
      </c>
      <c r="E192" s="52">
        <f>(E177+E161+E145+E128+E112+E93+E78+E62+E45+E29)/10</f>
        <v>26.413</v>
      </c>
      <c r="F192" s="52">
        <f>(F177+F161+F145+F128+F112+F93+F78+F62+F45+F29)/10</f>
        <v>105.75000000000003</v>
      </c>
      <c r="G192" s="53">
        <f>(G177+G161+G145+G128+G112+G93+G78+G62+G45+G29)/10</f>
        <v>708.47</v>
      </c>
      <c r="H192" s="25"/>
    </row>
    <row r="193" spans="1:8" s="8" customFormat="1" ht="13.5" thickBot="1" x14ac:dyDescent="0.25">
      <c r="A193" s="7"/>
      <c r="B193" s="68" t="s">
        <v>134</v>
      </c>
      <c r="C193" s="54">
        <f>(C180+C164+C148+C131+C115+C96+C81+C65+C48+C32)/10</f>
        <v>300</v>
      </c>
      <c r="D193" s="54">
        <f>(D180+D164+D148+D131+D115+D96+D81+D65+D48+D32)/10</f>
        <v>7.8420000000000005</v>
      </c>
      <c r="E193" s="54">
        <f>(E180+E164+E148+E131+E115+E96+E81+E65+E48+E32)/10</f>
        <v>8.1750000000000007</v>
      </c>
      <c r="F193" s="54">
        <f>(F180+F164+F148+F131+F115+F96+F81+F65+F48+F32)/10</f>
        <v>41.726999999999997</v>
      </c>
      <c r="G193" s="55">
        <f>(G180+G164+G148+G131+G115+G96+G81+G65+G48+G32)/10</f>
        <v>290.74899999999997</v>
      </c>
      <c r="H193" s="25"/>
    </row>
    <row r="194" spans="1:8" s="8" customFormat="1" x14ac:dyDescent="0.2">
      <c r="A194" s="7"/>
      <c r="B194" s="69"/>
      <c r="C194" s="56">
        <f>SUM(C191:C193)</f>
        <v>1500</v>
      </c>
      <c r="D194" s="56">
        <f>SUM(D191:D193)</f>
        <v>51.356999999999999</v>
      </c>
      <c r="E194" s="56">
        <f>SUM(E191:E193)</f>
        <v>52.897000000000006</v>
      </c>
      <c r="F194" s="56">
        <f>SUM(F191:F193)</f>
        <v>220.97300000000004</v>
      </c>
      <c r="G194" s="56">
        <f>SUM(G191:G193)</f>
        <v>1572.7310000000002</v>
      </c>
      <c r="H194" s="25"/>
    </row>
  </sheetData>
  <mergeCells count="91">
    <mergeCell ref="F3:G3"/>
    <mergeCell ref="A180:B180"/>
    <mergeCell ref="A181:B181"/>
    <mergeCell ref="A182:B182"/>
    <mergeCell ref="A183:B183"/>
    <mergeCell ref="A151:A154"/>
    <mergeCell ref="A131:B131"/>
    <mergeCell ref="A132:B132"/>
    <mergeCell ref="A133:H133"/>
    <mergeCell ref="A134:A137"/>
    <mergeCell ref="A138:B138"/>
    <mergeCell ref="A139:A144"/>
    <mergeCell ref="A145:B145"/>
    <mergeCell ref="A146:A147"/>
    <mergeCell ref="A148:B148"/>
    <mergeCell ref="A149:B149"/>
    <mergeCell ref="A184:B184"/>
    <mergeCell ref="A178:A179"/>
    <mergeCell ref="A155:B155"/>
    <mergeCell ref="A156:A160"/>
    <mergeCell ref="A161:B161"/>
    <mergeCell ref="A162:A163"/>
    <mergeCell ref="A164:B164"/>
    <mergeCell ref="A165:B165"/>
    <mergeCell ref="A166:H166"/>
    <mergeCell ref="A167:A169"/>
    <mergeCell ref="A170:B170"/>
    <mergeCell ref="A171:A176"/>
    <mergeCell ref="A177:B177"/>
    <mergeCell ref="A150:H150"/>
    <mergeCell ref="A129:A130"/>
    <mergeCell ref="A105:B105"/>
    <mergeCell ref="A106:A111"/>
    <mergeCell ref="A112:B112"/>
    <mergeCell ref="A113:A114"/>
    <mergeCell ref="A115:B115"/>
    <mergeCell ref="A116:B116"/>
    <mergeCell ref="A117:H117"/>
    <mergeCell ref="A118:A120"/>
    <mergeCell ref="A121:B121"/>
    <mergeCell ref="A122:A127"/>
    <mergeCell ref="A128:B128"/>
    <mergeCell ref="A99:A104"/>
    <mergeCell ref="A81:B81"/>
    <mergeCell ref="A82:B82"/>
    <mergeCell ref="A83:H83"/>
    <mergeCell ref="A84:A86"/>
    <mergeCell ref="A87:B87"/>
    <mergeCell ref="A88:A92"/>
    <mergeCell ref="A93:B93"/>
    <mergeCell ref="A94:A95"/>
    <mergeCell ref="A96:B96"/>
    <mergeCell ref="A97:B97"/>
    <mergeCell ref="A98:H98"/>
    <mergeCell ref="A79:A80"/>
    <mergeCell ref="A55:B55"/>
    <mergeCell ref="A56:A61"/>
    <mergeCell ref="A62:B62"/>
    <mergeCell ref="A63:A64"/>
    <mergeCell ref="A65:B65"/>
    <mergeCell ref="A66:B66"/>
    <mergeCell ref="A67:H67"/>
    <mergeCell ref="A68:A70"/>
    <mergeCell ref="A71:B71"/>
    <mergeCell ref="A72:A77"/>
    <mergeCell ref="A78:B78"/>
    <mergeCell ref="A51:A54"/>
    <mergeCell ref="A32:B32"/>
    <mergeCell ref="A33:B33"/>
    <mergeCell ref="A34:H34"/>
    <mergeCell ref="A35:A37"/>
    <mergeCell ref="A38:B38"/>
    <mergeCell ref="A39:A44"/>
    <mergeCell ref="A45:B45"/>
    <mergeCell ref="A46:A47"/>
    <mergeCell ref="A48:B48"/>
    <mergeCell ref="A49:B49"/>
    <mergeCell ref="A50:H50"/>
    <mergeCell ref="A30:A31"/>
    <mergeCell ref="A9:H9"/>
    <mergeCell ref="A13:A14"/>
    <mergeCell ref="B13:B14"/>
    <mergeCell ref="C13:C14"/>
    <mergeCell ref="D13:F13"/>
    <mergeCell ref="G13:G14"/>
    <mergeCell ref="H13:H14"/>
    <mergeCell ref="A15:H15"/>
    <mergeCell ref="A16:A21"/>
    <mergeCell ref="A22:B22"/>
    <mergeCell ref="A23:A28"/>
    <mergeCell ref="A29:B29"/>
  </mergeCells>
  <pageMargins left="0.43307086614173229" right="0.19685039370078741" top="0.35433070866141736" bottom="0.35433070866141736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2"/>
  <sheetViews>
    <sheetView topLeftCell="A85" workbookViewId="0">
      <selection activeCell="D59" sqref="D59"/>
    </sheetView>
  </sheetViews>
  <sheetFormatPr defaultRowHeight="12.75" x14ac:dyDescent="0.2"/>
  <cols>
    <col min="1" max="1" width="12.85546875" customWidth="1"/>
    <col min="2" max="2" width="46" customWidth="1"/>
    <col min="4" max="6" width="9.140625" style="96"/>
    <col min="7" max="8" width="13.85546875" style="96" customWidth="1"/>
    <col min="9" max="9" width="9.140625" style="96"/>
  </cols>
  <sheetData>
    <row r="1" spans="1:8" x14ac:dyDescent="0.2">
      <c r="A1" s="70"/>
      <c r="B1" s="59" t="s">
        <v>108</v>
      </c>
      <c r="C1" s="25"/>
      <c r="D1" s="26"/>
      <c r="E1" s="26"/>
      <c r="F1" s="26"/>
      <c r="G1" s="25"/>
      <c r="H1" s="27" t="s">
        <v>112</v>
      </c>
    </row>
    <row r="2" spans="1:8" x14ac:dyDescent="0.2">
      <c r="A2" s="70"/>
      <c r="B2" s="60"/>
      <c r="C2" s="25"/>
      <c r="D2" s="26"/>
      <c r="E2" s="26"/>
      <c r="F2" s="28"/>
      <c r="G2" s="29" t="s">
        <v>152</v>
      </c>
      <c r="H2" s="29"/>
    </row>
    <row r="3" spans="1:8" x14ac:dyDescent="0.2">
      <c r="A3" s="70"/>
      <c r="B3" s="61" t="s">
        <v>109</v>
      </c>
      <c r="C3" s="25"/>
      <c r="D3" s="26"/>
      <c r="E3" s="26"/>
      <c r="F3" s="30"/>
      <c r="G3" s="31" t="s">
        <v>153</v>
      </c>
      <c r="H3" s="32" t="s">
        <v>109</v>
      </c>
    </row>
    <row r="4" spans="1:8" x14ac:dyDescent="0.2">
      <c r="A4" s="70"/>
      <c r="B4" s="62" t="s">
        <v>110</v>
      </c>
      <c r="C4" s="25"/>
      <c r="D4" s="26"/>
      <c r="E4" s="26"/>
      <c r="F4" s="95"/>
      <c r="G4" s="33"/>
      <c r="H4" s="34" t="s">
        <v>110</v>
      </c>
    </row>
    <row r="5" spans="1:8" x14ac:dyDescent="0.2">
      <c r="A5" s="70"/>
      <c r="B5" s="63" t="s">
        <v>111</v>
      </c>
      <c r="C5" s="25"/>
      <c r="D5" s="26"/>
      <c r="E5" s="26"/>
      <c r="F5" s="26"/>
      <c r="G5" s="25"/>
      <c r="H5" s="35" t="s">
        <v>111</v>
      </c>
    </row>
    <row r="6" spans="1:8" x14ac:dyDescent="0.2">
      <c r="A6" s="70"/>
      <c r="B6" s="69"/>
      <c r="C6" s="25"/>
      <c r="D6" s="26"/>
      <c r="E6" s="26"/>
      <c r="F6" s="26"/>
      <c r="G6" s="25"/>
      <c r="H6" s="25"/>
    </row>
    <row r="7" spans="1:8" x14ac:dyDescent="0.2">
      <c r="A7" s="70"/>
      <c r="B7" s="69"/>
      <c r="C7" s="25"/>
      <c r="D7" s="26"/>
      <c r="E7" s="26"/>
      <c r="F7" s="26"/>
      <c r="G7" s="25"/>
      <c r="H7" s="25"/>
    </row>
    <row r="8" spans="1:8" x14ac:dyDescent="0.2">
      <c r="A8" s="70"/>
      <c r="B8" s="69"/>
      <c r="C8" s="25"/>
      <c r="D8" s="26"/>
      <c r="E8" s="26"/>
      <c r="F8" s="26"/>
      <c r="G8" s="25"/>
      <c r="H8" s="25"/>
    </row>
    <row r="9" spans="1:8" x14ac:dyDescent="0.2">
      <c r="A9" s="136" t="s">
        <v>10</v>
      </c>
      <c r="B9" s="137"/>
      <c r="C9" s="137"/>
      <c r="D9" s="137"/>
      <c r="E9" s="137"/>
      <c r="F9" s="137"/>
      <c r="G9" s="137"/>
      <c r="H9" s="137"/>
    </row>
    <row r="10" spans="1:8" x14ac:dyDescent="0.2">
      <c r="A10" s="71"/>
      <c r="B10" s="64"/>
      <c r="C10" s="36"/>
      <c r="D10" s="37"/>
      <c r="E10" s="37"/>
      <c r="F10" s="37"/>
      <c r="G10" s="38"/>
      <c r="H10" s="38"/>
    </row>
    <row r="11" spans="1:8" ht="25.5" x14ac:dyDescent="0.2">
      <c r="A11" s="71" t="s">
        <v>4</v>
      </c>
      <c r="B11" s="64" t="s">
        <v>140</v>
      </c>
      <c r="C11" s="36"/>
      <c r="D11" s="37"/>
      <c r="E11" s="37"/>
      <c r="F11" s="37"/>
      <c r="G11" s="38"/>
      <c r="H11" s="38"/>
    </row>
    <row r="12" spans="1:8" ht="13.5" thickBot="1" x14ac:dyDescent="0.25">
      <c r="A12" s="72"/>
      <c r="B12" s="64"/>
      <c r="C12" s="36"/>
      <c r="D12" s="37"/>
      <c r="E12" s="37"/>
      <c r="F12" s="37"/>
      <c r="G12" s="38"/>
      <c r="H12" s="38"/>
    </row>
    <row r="13" spans="1:8" ht="12.75" customHeight="1" x14ac:dyDescent="0.2">
      <c r="A13" s="100" t="s">
        <v>0</v>
      </c>
      <c r="B13" s="102" t="s">
        <v>1</v>
      </c>
      <c r="C13" s="104" t="s">
        <v>3</v>
      </c>
      <c r="D13" s="106" t="s">
        <v>5</v>
      </c>
      <c r="E13" s="106"/>
      <c r="F13" s="106"/>
      <c r="G13" s="107" t="s">
        <v>6</v>
      </c>
      <c r="H13" s="109" t="s">
        <v>2</v>
      </c>
    </row>
    <row r="14" spans="1:8" ht="26.25" thickBot="1" x14ac:dyDescent="0.25">
      <c r="A14" s="101"/>
      <c r="B14" s="103"/>
      <c r="C14" s="105"/>
      <c r="D14" s="39" t="s">
        <v>7</v>
      </c>
      <c r="E14" s="39" t="s">
        <v>8</v>
      </c>
      <c r="F14" s="39" t="s">
        <v>9</v>
      </c>
      <c r="G14" s="108"/>
      <c r="H14" s="110"/>
    </row>
    <row r="15" spans="1:8" x14ac:dyDescent="0.2">
      <c r="A15" s="133" t="s">
        <v>11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124" t="s">
        <v>12</v>
      </c>
      <c r="B16" s="57" t="s">
        <v>13</v>
      </c>
      <c r="C16" s="40">
        <v>250</v>
      </c>
      <c r="D16" s="11">
        <v>6.68</v>
      </c>
      <c r="E16" s="11">
        <v>6.18</v>
      </c>
      <c r="F16" s="11">
        <v>34.1</v>
      </c>
      <c r="G16" s="10">
        <v>184.18</v>
      </c>
      <c r="H16" s="41">
        <v>260</v>
      </c>
    </row>
    <row r="17" spans="1:8" x14ac:dyDescent="0.2">
      <c r="A17" s="124"/>
      <c r="B17" s="57" t="s">
        <v>46</v>
      </c>
      <c r="C17" s="40">
        <v>40</v>
      </c>
      <c r="D17" s="11">
        <v>3</v>
      </c>
      <c r="E17" s="11">
        <v>1.1599999999999999</v>
      </c>
      <c r="F17" s="11">
        <v>20.56</v>
      </c>
      <c r="G17" s="10">
        <v>104.8</v>
      </c>
      <c r="H17" s="41">
        <v>111</v>
      </c>
    </row>
    <row r="18" spans="1:8" x14ac:dyDescent="0.2">
      <c r="A18" s="124"/>
      <c r="B18" s="57" t="s">
        <v>48</v>
      </c>
      <c r="C18" s="40">
        <v>10</v>
      </c>
      <c r="D18" s="11">
        <v>2.3199999999999998</v>
      </c>
      <c r="E18" s="11">
        <v>2.95</v>
      </c>
      <c r="F18" s="11">
        <v>0</v>
      </c>
      <c r="G18" s="10">
        <v>36.4</v>
      </c>
      <c r="H18" s="19" t="s">
        <v>47</v>
      </c>
    </row>
    <row r="19" spans="1:8" x14ac:dyDescent="0.2">
      <c r="A19" s="124"/>
      <c r="B19" s="57" t="s">
        <v>49</v>
      </c>
      <c r="C19" s="40">
        <v>10</v>
      </c>
      <c r="D19" s="11">
        <v>0.13</v>
      </c>
      <c r="E19" s="11">
        <v>6.15</v>
      </c>
      <c r="F19" s="11">
        <v>0.17</v>
      </c>
      <c r="G19" s="10">
        <v>56.6</v>
      </c>
      <c r="H19" s="41">
        <v>105</v>
      </c>
    </row>
    <row r="20" spans="1:8" x14ac:dyDescent="0.2">
      <c r="A20" s="124"/>
      <c r="B20" s="85" t="s">
        <v>145</v>
      </c>
      <c r="C20" s="58">
        <v>200</v>
      </c>
      <c r="D20" s="11">
        <v>3.2</v>
      </c>
      <c r="E20" s="11">
        <v>1.7</v>
      </c>
      <c r="F20" s="11">
        <v>10.9</v>
      </c>
      <c r="G20" s="10">
        <v>131</v>
      </c>
      <c r="H20" s="41">
        <v>501</v>
      </c>
    </row>
    <row r="21" spans="1:8" x14ac:dyDescent="0.2">
      <c r="A21" s="124"/>
      <c r="B21" s="57" t="s">
        <v>50</v>
      </c>
      <c r="C21" s="40">
        <v>40</v>
      </c>
      <c r="D21" s="11">
        <v>3</v>
      </c>
      <c r="E21" s="11">
        <v>4.72</v>
      </c>
      <c r="F21" s="11">
        <v>29.96</v>
      </c>
      <c r="G21" s="10">
        <v>166.84</v>
      </c>
      <c r="H21" s="41">
        <v>590</v>
      </c>
    </row>
    <row r="22" spans="1:8" x14ac:dyDescent="0.2">
      <c r="A22" s="124" t="s">
        <v>16</v>
      </c>
      <c r="B22" s="125"/>
      <c r="C22" s="24">
        <f>SUM(C16:C21)</f>
        <v>550</v>
      </c>
      <c r="D22" s="24">
        <f t="shared" ref="D22:G22" si="0">SUM(D16:D21)</f>
        <v>18.330000000000002</v>
      </c>
      <c r="E22" s="24">
        <f t="shared" si="0"/>
        <v>22.859999999999996</v>
      </c>
      <c r="F22" s="24">
        <f t="shared" si="0"/>
        <v>95.69</v>
      </c>
      <c r="G22" s="24">
        <f t="shared" si="0"/>
        <v>679.82</v>
      </c>
      <c r="H22" s="42"/>
    </row>
    <row r="23" spans="1:8" x14ac:dyDescent="0.2">
      <c r="A23" s="124" t="s">
        <v>17</v>
      </c>
      <c r="B23" s="57" t="s">
        <v>142</v>
      </c>
      <c r="C23" s="40">
        <v>100</v>
      </c>
      <c r="D23" s="11">
        <v>1.6</v>
      </c>
      <c r="E23" s="11">
        <v>7.1</v>
      </c>
      <c r="F23" s="11">
        <v>9.6</v>
      </c>
      <c r="G23" s="10">
        <v>136</v>
      </c>
      <c r="H23" s="19" t="s">
        <v>143</v>
      </c>
    </row>
    <row r="24" spans="1:8" x14ac:dyDescent="0.2">
      <c r="A24" s="124"/>
      <c r="B24" s="57" t="s">
        <v>18</v>
      </c>
      <c r="C24" s="40">
        <v>250</v>
      </c>
      <c r="D24" s="11">
        <v>2.56</v>
      </c>
      <c r="E24" s="11">
        <v>6.5</v>
      </c>
      <c r="F24" s="11">
        <f>15.54/2*2.5</f>
        <v>19.424999999999997</v>
      </c>
      <c r="G24" s="10">
        <f>97.08/2*2.5</f>
        <v>121.35</v>
      </c>
      <c r="H24" s="41">
        <v>131</v>
      </c>
    </row>
    <row r="25" spans="1:8" x14ac:dyDescent="0.2">
      <c r="A25" s="124"/>
      <c r="B25" s="86" t="s">
        <v>137</v>
      </c>
      <c r="C25" s="58">
        <v>100</v>
      </c>
      <c r="D25" s="11">
        <v>16.809999999999999</v>
      </c>
      <c r="E25" s="11">
        <v>12.94</v>
      </c>
      <c r="F25" s="11">
        <v>2.33</v>
      </c>
      <c r="G25" s="10">
        <v>197.22</v>
      </c>
      <c r="H25" s="41">
        <v>405</v>
      </c>
    </row>
    <row r="26" spans="1:8" x14ac:dyDescent="0.2">
      <c r="A26" s="124"/>
      <c r="B26" s="57" t="s">
        <v>19</v>
      </c>
      <c r="C26" s="40">
        <v>180</v>
      </c>
      <c r="D26" s="11">
        <v>5.97</v>
      </c>
      <c r="E26" s="11">
        <f>3.91/1.5*1.8</f>
        <v>4.6920000000000002</v>
      </c>
      <c r="F26" s="11">
        <f>43.55/1.5*1.8</f>
        <v>52.26</v>
      </c>
      <c r="G26" s="10">
        <f>201.4/1.5*1.8</f>
        <v>241.68000000000004</v>
      </c>
      <c r="H26" s="41">
        <v>291</v>
      </c>
    </row>
    <row r="27" spans="1:8" x14ac:dyDescent="0.2">
      <c r="A27" s="124"/>
      <c r="B27" s="57" t="s">
        <v>20</v>
      </c>
      <c r="C27" s="40">
        <v>200</v>
      </c>
      <c r="D27" s="11">
        <v>0.08</v>
      </c>
      <c r="E27" s="11">
        <v>0</v>
      </c>
      <c r="F27" s="11">
        <v>10.62</v>
      </c>
      <c r="G27" s="10">
        <v>40.44</v>
      </c>
      <c r="H27" s="41">
        <v>508</v>
      </c>
    </row>
    <row r="28" spans="1:8" x14ac:dyDescent="0.2">
      <c r="A28" s="124"/>
      <c r="B28" s="57" t="s">
        <v>21</v>
      </c>
      <c r="C28" s="40">
        <v>30</v>
      </c>
      <c r="D28" s="11">
        <v>1.98</v>
      </c>
      <c r="E28" s="11">
        <v>0.36</v>
      </c>
      <c r="F28" s="11">
        <v>10.02</v>
      </c>
      <c r="G28" s="10">
        <v>52.2</v>
      </c>
      <c r="H28" s="41">
        <v>109</v>
      </c>
    </row>
    <row r="29" spans="1:8" x14ac:dyDescent="0.2">
      <c r="A29" s="124"/>
      <c r="B29" s="57" t="s">
        <v>22</v>
      </c>
      <c r="C29" s="40">
        <v>30</v>
      </c>
      <c r="D29" s="11">
        <v>2.37</v>
      </c>
      <c r="E29" s="11">
        <v>0.3</v>
      </c>
      <c r="F29" s="11">
        <v>14.76</v>
      </c>
      <c r="G29" s="10">
        <v>70.5</v>
      </c>
      <c r="H29" s="41">
        <v>108</v>
      </c>
    </row>
    <row r="30" spans="1:8" x14ac:dyDescent="0.2">
      <c r="A30" s="124" t="s">
        <v>23</v>
      </c>
      <c r="B30" s="125"/>
      <c r="C30" s="24">
        <f>SUM(C23:C29)</f>
        <v>890</v>
      </c>
      <c r="D30" s="24">
        <f>SUM(D23:D29)</f>
        <v>31.369999999999997</v>
      </c>
      <c r="E30" s="24">
        <f>SUM(E23:E29)</f>
        <v>31.891999999999999</v>
      </c>
      <c r="F30" s="24">
        <f>SUM(F23:F29)</f>
        <v>119.015</v>
      </c>
      <c r="G30" s="73">
        <f>SUM(G23:G29)</f>
        <v>859.3900000000001</v>
      </c>
      <c r="H30" s="42"/>
    </row>
    <row r="31" spans="1:8" x14ac:dyDescent="0.2">
      <c r="A31" s="124" t="s">
        <v>24</v>
      </c>
      <c r="B31" s="93" t="s">
        <v>25</v>
      </c>
      <c r="C31" s="58">
        <v>200</v>
      </c>
      <c r="D31" s="11">
        <v>0</v>
      </c>
      <c r="E31" s="11">
        <v>0</v>
      </c>
      <c r="F31" s="11">
        <v>22</v>
      </c>
      <c r="G31" s="10">
        <v>95</v>
      </c>
      <c r="H31" s="41">
        <v>614</v>
      </c>
    </row>
    <row r="32" spans="1:8" ht="25.5" x14ac:dyDescent="0.2">
      <c r="A32" s="124"/>
      <c r="B32" s="93" t="s">
        <v>27</v>
      </c>
      <c r="C32" s="58">
        <v>100</v>
      </c>
      <c r="D32" s="11">
        <v>7.54</v>
      </c>
      <c r="E32" s="11">
        <v>7.87</v>
      </c>
      <c r="F32" s="11">
        <v>29.16</v>
      </c>
      <c r="G32" s="10">
        <v>235.4</v>
      </c>
      <c r="H32" s="19" t="s">
        <v>26</v>
      </c>
    </row>
    <row r="33" spans="1:8" x14ac:dyDescent="0.2">
      <c r="A33" s="124" t="s">
        <v>28</v>
      </c>
      <c r="B33" s="125"/>
      <c r="C33" s="24">
        <f>SUM(C31:C32)</f>
        <v>300</v>
      </c>
      <c r="D33" s="24">
        <f t="shared" ref="D33:G33" si="1">SUM(D31:D32)</f>
        <v>7.54</v>
      </c>
      <c r="E33" s="24">
        <f t="shared" si="1"/>
        <v>7.87</v>
      </c>
      <c r="F33" s="24">
        <f t="shared" si="1"/>
        <v>51.16</v>
      </c>
      <c r="G33" s="24">
        <f t="shared" si="1"/>
        <v>330.4</v>
      </c>
      <c r="H33" s="42"/>
    </row>
    <row r="34" spans="1:8" ht="13.5" thickBot="1" x14ac:dyDescent="0.25">
      <c r="A34" s="126" t="s">
        <v>29</v>
      </c>
      <c r="B34" s="127"/>
      <c r="C34" s="43">
        <f>C22+C30+C33</f>
        <v>1740</v>
      </c>
      <c r="D34" s="43">
        <f t="shared" ref="D34:G34" si="2">D22+D30+D33</f>
        <v>57.24</v>
      </c>
      <c r="E34" s="43">
        <f t="shared" si="2"/>
        <v>62.621999999999993</v>
      </c>
      <c r="F34" s="43">
        <f t="shared" si="2"/>
        <v>265.86500000000001</v>
      </c>
      <c r="G34" s="43">
        <f t="shared" si="2"/>
        <v>1869.6100000000001</v>
      </c>
      <c r="H34" s="44"/>
    </row>
    <row r="35" spans="1:8" x14ac:dyDescent="0.2">
      <c r="A35" s="128" t="s">
        <v>30</v>
      </c>
      <c r="B35" s="129"/>
      <c r="C35" s="129"/>
      <c r="D35" s="129"/>
      <c r="E35" s="129"/>
      <c r="F35" s="129"/>
      <c r="G35" s="129"/>
      <c r="H35" s="132"/>
    </row>
    <row r="36" spans="1:8" x14ac:dyDescent="0.2">
      <c r="A36" s="124" t="s">
        <v>12</v>
      </c>
      <c r="B36" s="57" t="s">
        <v>31</v>
      </c>
      <c r="C36" s="40">
        <v>200</v>
      </c>
      <c r="D36" s="11">
        <v>18.04</v>
      </c>
      <c r="E36" s="11">
        <v>16.899999999999999</v>
      </c>
      <c r="F36" s="11">
        <v>40.78</v>
      </c>
      <c r="G36" s="10">
        <v>364.56</v>
      </c>
      <c r="H36" s="41">
        <v>233</v>
      </c>
    </row>
    <row r="37" spans="1:8" x14ac:dyDescent="0.2">
      <c r="A37" s="124"/>
      <c r="B37" s="93" t="s">
        <v>14</v>
      </c>
      <c r="C37" s="58">
        <v>200</v>
      </c>
      <c r="D37" s="11">
        <v>1.8</v>
      </c>
      <c r="E37" s="11">
        <v>0.4</v>
      </c>
      <c r="F37" s="11">
        <v>16.2</v>
      </c>
      <c r="G37" s="10">
        <v>86</v>
      </c>
      <c r="H37" s="41">
        <v>112</v>
      </c>
    </row>
    <row r="38" spans="1:8" x14ac:dyDescent="0.2">
      <c r="A38" s="124"/>
      <c r="B38" s="57" t="s">
        <v>33</v>
      </c>
      <c r="C38" s="40">
        <v>200</v>
      </c>
      <c r="D38" s="11">
        <v>0.26</v>
      </c>
      <c r="E38" s="11">
        <v>0</v>
      </c>
      <c r="F38" s="11">
        <v>7.24</v>
      </c>
      <c r="G38" s="10">
        <v>30.84</v>
      </c>
      <c r="H38" s="41">
        <v>494</v>
      </c>
    </row>
    <row r="39" spans="1:8" x14ac:dyDescent="0.2">
      <c r="A39" s="124" t="s">
        <v>16</v>
      </c>
      <c r="B39" s="125"/>
      <c r="C39" s="24">
        <f>SUM(C36:C38)</f>
        <v>600</v>
      </c>
      <c r="D39" s="24">
        <f t="shared" ref="D39:G39" si="3">SUM(D36:D38)</f>
        <v>20.100000000000001</v>
      </c>
      <c r="E39" s="24">
        <f t="shared" si="3"/>
        <v>17.299999999999997</v>
      </c>
      <c r="F39" s="24">
        <f t="shared" si="3"/>
        <v>64.22</v>
      </c>
      <c r="G39" s="24">
        <f t="shared" si="3"/>
        <v>481.4</v>
      </c>
      <c r="H39" s="42"/>
    </row>
    <row r="40" spans="1:8" x14ac:dyDescent="0.2">
      <c r="A40" s="124" t="s">
        <v>17</v>
      </c>
      <c r="B40" s="57" t="s">
        <v>141</v>
      </c>
      <c r="C40" s="40">
        <v>100</v>
      </c>
      <c r="D40" s="11">
        <v>1.9</v>
      </c>
      <c r="E40" s="11">
        <v>6.9</v>
      </c>
      <c r="F40" s="11">
        <v>7.7</v>
      </c>
      <c r="G40" s="10">
        <v>119</v>
      </c>
      <c r="H40" s="41">
        <v>115</v>
      </c>
    </row>
    <row r="41" spans="1:8" x14ac:dyDescent="0.2">
      <c r="A41" s="124"/>
      <c r="B41" s="57" t="s">
        <v>35</v>
      </c>
      <c r="C41" s="40">
        <v>250</v>
      </c>
      <c r="D41" s="11">
        <v>2.88</v>
      </c>
      <c r="E41" s="11">
        <v>5.45</v>
      </c>
      <c r="F41" s="11">
        <v>17.420000000000002</v>
      </c>
      <c r="G41" s="10">
        <v>131.82</v>
      </c>
      <c r="H41" s="19" t="s">
        <v>34</v>
      </c>
    </row>
    <row r="42" spans="1:8" x14ac:dyDescent="0.2">
      <c r="A42" s="124"/>
      <c r="B42" s="57" t="s">
        <v>36</v>
      </c>
      <c r="C42" s="40">
        <v>100</v>
      </c>
      <c r="D42" s="11">
        <v>12.81</v>
      </c>
      <c r="E42" s="11">
        <v>10.65</v>
      </c>
      <c r="F42" s="11">
        <v>9.4700000000000006</v>
      </c>
      <c r="G42" s="10">
        <v>188.79</v>
      </c>
      <c r="H42" s="41">
        <v>411</v>
      </c>
    </row>
    <row r="43" spans="1:8" x14ac:dyDescent="0.2">
      <c r="A43" s="124"/>
      <c r="B43" s="57" t="s">
        <v>37</v>
      </c>
      <c r="C43" s="40">
        <v>180</v>
      </c>
      <c r="D43" s="11">
        <v>9.17</v>
      </c>
      <c r="E43" s="11">
        <v>7.49</v>
      </c>
      <c r="F43" s="11">
        <v>46.62</v>
      </c>
      <c r="G43" s="10">
        <v>270.81</v>
      </c>
      <c r="H43" s="41">
        <v>237</v>
      </c>
    </row>
    <row r="44" spans="1:8" x14ac:dyDescent="0.2">
      <c r="A44" s="124"/>
      <c r="B44" s="57" t="s">
        <v>39</v>
      </c>
      <c r="C44" s="40">
        <v>200</v>
      </c>
      <c r="D44" s="11">
        <v>1.92</v>
      </c>
      <c r="E44" s="11">
        <v>0.12</v>
      </c>
      <c r="F44" s="11">
        <v>25.86</v>
      </c>
      <c r="G44" s="10">
        <v>112.36</v>
      </c>
      <c r="H44" s="19" t="s">
        <v>38</v>
      </c>
    </row>
    <row r="45" spans="1:8" x14ac:dyDescent="0.2">
      <c r="A45" s="124"/>
      <c r="B45" s="57" t="s">
        <v>22</v>
      </c>
      <c r="C45" s="40">
        <v>30</v>
      </c>
      <c r="D45" s="11">
        <v>2.37</v>
      </c>
      <c r="E45" s="11">
        <v>0.3</v>
      </c>
      <c r="F45" s="11">
        <v>14.76</v>
      </c>
      <c r="G45" s="10">
        <v>70.5</v>
      </c>
      <c r="H45" s="41">
        <v>108</v>
      </c>
    </row>
    <row r="46" spans="1:8" x14ac:dyDescent="0.2">
      <c r="A46" s="124"/>
      <c r="B46" s="57" t="s">
        <v>21</v>
      </c>
      <c r="C46" s="40">
        <v>30</v>
      </c>
      <c r="D46" s="11">
        <v>1.98</v>
      </c>
      <c r="E46" s="11">
        <v>0.36</v>
      </c>
      <c r="F46" s="11">
        <v>10.02</v>
      </c>
      <c r="G46" s="10">
        <v>52.2</v>
      </c>
      <c r="H46" s="41">
        <v>109</v>
      </c>
    </row>
    <row r="47" spans="1:8" x14ac:dyDescent="0.2">
      <c r="A47" s="124" t="s">
        <v>23</v>
      </c>
      <c r="B47" s="125"/>
      <c r="C47" s="24">
        <f>SUM(C40:C46)</f>
        <v>890</v>
      </c>
      <c r="D47" s="24">
        <f t="shared" ref="D47:G47" si="4">SUM(D40:D46)</f>
        <v>33.03</v>
      </c>
      <c r="E47" s="24">
        <f t="shared" si="4"/>
        <v>31.270000000000003</v>
      </c>
      <c r="F47" s="24">
        <f t="shared" si="4"/>
        <v>131.85000000000002</v>
      </c>
      <c r="G47" s="24">
        <f t="shared" si="4"/>
        <v>945.48000000000013</v>
      </c>
      <c r="H47" s="42"/>
    </row>
    <row r="48" spans="1:8" x14ac:dyDescent="0.2">
      <c r="A48" s="124" t="s">
        <v>24</v>
      </c>
      <c r="B48" s="93" t="s">
        <v>41</v>
      </c>
      <c r="C48" s="58">
        <v>200</v>
      </c>
      <c r="D48" s="11">
        <v>5.4</v>
      </c>
      <c r="E48" s="11">
        <v>5</v>
      </c>
      <c r="F48" s="11">
        <v>18.600000000000001</v>
      </c>
      <c r="G48" s="10">
        <v>158</v>
      </c>
      <c r="H48" s="19" t="s">
        <v>40</v>
      </c>
    </row>
    <row r="49" spans="1:8" ht="25.5" x14ac:dyDescent="0.2">
      <c r="A49" s="124"/>
      <c r="B49" s="93" t="s">
        <v>43</v>
      </c>
      <c r="C49" s="58">
        <v>100</v>
      </c>
      <c r="D49" s="11">
        <v>4.8899999999999997</v>
      </c>
      <c r="E49" s="11">
        <v>3.73</v>
      </c>
      <c r="F49" s="11">
        <v>30.07</v>
      </c>
      <c r="G49" s="10">
        <v>193.04</v>
      </c>
      <c r="H49" s="19" t="s">
        <v>42</v>
      </c>
    </row>
    <row r="50" spans="1:8" x14ac:dyDescent="0.2">
      <c r="A50" s="124" t="s">
        <v>28</v>
      </c>
      <c r="B50" s="125"/>
      <c r="C50" s="24">
        <f>SUM(C48:C49)</f>
        <v>300</v>
      </c>
      <c r="D50" s="24">
        <f t="shared" ref="D50:G50" si="5">SUM(D48:D49)</f>
        <v>10.29</v>
      </c>
      <c r="E50" s="24">
        <f t="shared" si="5"/>
        <v>8.73</v>
      </c>
      <c r="F50" s="24">
        <f t="shared" si="5"/>
        <v>48.67</v>
      </c>
      <c r="G50" s="24">
        <f t="shared" si="5"/>
        <v>351.03999999999996</v>
      </c>
      <c r="H50" s="42"/>
    </row>
    <row r="51" spans="1:8" ht="13.5" thickBot="1" x14ac:dyDescent="0.25">
      <c r="A51" s="126" t="s">
        <v>29</v>
      </c>
      <c r="B51" s="127"/>
      <c r="C51" s="43">
        <f>C39+C47+C50</f>
        <v>1790</v>
      </c>
      <c r="D51" s="43">
        <f t="shared" ref="D51:G51" si="6">D39+D47+D50</f>
        <v>63.42</v>
      </c>
      <c r="E51" s="43">
        <f t="shared" si="6"/>
        <v>57.3</v>
      </c>
      <c r="F51" s="43">
        <f t="shared" si="6"/>
        <v>244.74</v>
      </c>
      <c r="G51" s="43">
        <f t="shared" si="6"/>
        <v>1777.92</v>
      </c>
      <c r="H51" s="44"/>
    </row>
    <row r="52" spans="1:8" x14ac:dyDescent="0.2">
      <c r="A52" s="128" t="s">
        <v>44</v>
      </c>
      <c r="B52" s="129"/>
      <c r="C52" s="129"/>
      <c r="D52" s="129"/>
      <c r="E52" s="129"/>
      <c r="F52" s="129"/>
      <c r="G52" s="129"/>
      <c r="H52" s="132"/>
    </row>
    <row r="53" spans="1:8" x14ac:dyDescent="0.2">
      <c r="A53" s="124" t="s">
        <v>12</v>
      </c>
      <c r="B53" s="57" t="s">
        <v>45</v>
      </c>
      <c r="C53" s="40">
        <v>250</v>
      </c>
      <c r="D53" s="11">
        <v>9.7799999999999994</v>
      </c>
      <c r="E53" s="11">
        <v>12.8</v>
      </c>
      <c r="F53" s="11">
        <v>38.15</v>
      </c>
      <c r="G53" s="10">
        <v>321.64999999999998</v>
      </c>
      <c r="H53" s="41">
        <v>250</v>
      </c>
    </row>
    <row r="54" spans="1:8" x14ac:dyDescent="0.2">
      <c r="A54" s="124"/>
      <c r="B54" s="57" t="s">
        <v>32</v>
      </c>
      <c r="C54" s="40">
        <v>100</v>
      </c>
      <c r="D54" s="11">
        <v>8.4</v>
      </c>
      <c r="E54" s="11">
        <v>5.97</v>
      </c>
      <c r="F54" s="11">
        <v>38.06</v>
      </c>
      <c r="G54" s="10">
        <v>282</v>
      </c>
      <c r="H54" s="41">
        <v>564</v>
      </c>
    </row>
    <row r="55" spans="1:8" x14ac:dyDescent="0.2">
      <c r="A55" s="124"/>
      <c r="B55" s="57" t="s">
        <v>148</v>
      </c>
      <c r="C55" s="40">
        <v>200</v>
      </c>
      <c r="D55" s="11">
        <v>0</v>
      </c>
      <c r="E55" s="11">
        <v>0</v>
      </c>
      <c r="F55" s="11">
        <v>19</v>
      </c>
      <c r="G55" s="10">
        <v>75</v>
      </c>
      <c r="H55" s="19" t="s">
        <v>74</v>
      </c>
    </row>
    <row r="56" spans="1:8" x14ac:dyDescent="0.2">
      <c r="A56" s="124" t="s">
        <v>16</v>
      </c>
      <c r="B56" s="125"/>
      <c r="C56" s="24">
        <f>SUM(C53:C55)</f>
        <v>550</v>
      </c>
      <c r="D56" s="24">
        <f t="shared" ref="D56:G56" si="7">SUM(D53:D55)</f>
        <v>18.18</v>
      </c>
      <c r="E56" s="24">
        <f t="shared" si="7"/>
        <v>18.77</v>
      </c>
      <c r="F56" s="24">
        <f t="shared" si="7"/>
        <v>95.210000000000008</v>
      </c>
      <c r="G56" s="24">
        <f t="shared" si="7"/>
        <v>678.65</v>
      </c>
      <c r="H56" s="42"/>
    </row>
    <row r="57" spans="1:8" x14ac:dyDescent="0.2">
      <c r="A57" s="124" t="s">
        <v>17</v>
      </c>
      <c r="B57" s="57" t="s">
        <v>149</v>
      </c>
      <c r="C57" s="40">
        <v>100</v>
      </c>
      <c r="D57" s="11">
        <v>1.48</v>
      </c>
      <c r="E57" s="11">
        <v>2.62</v>
      </c>
      <c r="F57" s="11">
        <v>9.86</v>
      </c>
      <c r="G57" s="10">
        <v>68.739999999999995</v>
      </c>
      <c r="H57" s="41">
        <v>119</v>
      </c>
    </row>
    <row r="58" spans="1:8" ht="25.5" x14ac:dyDescent="0.2">
      <c r="A58" s="124"/>
      <c r="B58" s="57" t="s">
        <v>52</v>
      </c>
      <c r="C58" s="40">
        <v>250</v>
      </c>
      <c r="D58" s="11">
        <v>2.73</v>
      </c>
      <c r="E58" s="11">
        <v>6.58</v>
      </c>
      <c r="F58" s="11">
        <v>14.2</v>
      </c>
      <c r="G58" s="11">
        <f>102.38/2*2.5</f>
        <v>127.97499999999999</v>
      </c>
      <c r="H58" s="19" t="s">
        <v>51</v>
      </c>
    </row>
    <row r="59" spans="1:8" x14ac:dyDescent="0.2">
      <c r="A59" s="124"/>
      <c r="B59" s="57" t="s">
        <v>154</v>
      </c>
      <c r="C59" s="40">
        <v>100</v>
      </c>
      <c r="D59" s="11">
        <v>11.95</v>
      </c>
      <c r="E59" s="11">
        <f>7.66/0.09*0.1</f>
        <v>8.5111111111111111</v>
      </c>
      <c r="F59" s="11">
        <f>8.93/0.09*0.1</f>
        <v>9.9222222222222243</v>
      </c>
      <c r="G59" s="11">
        <f>143.99/0.09*0.1</f>
        <v>159.98888888888894</v>
      </c>
      <c r="H59" s="41">
        <v>343</v>
      </c>
    </row>
    <row r="60" spans="1:8" x14ac:dyDescent="0.2">
      <c r="A60" s="124"/>
      <c r="B60" s="88" t="s">
        <v>53</v>
      </c>
      <c r="C60" s="58">
        <v>180</v>
      </c>
      <c r="D60" s="11">
        <v>6.78</v>
      </c>
      <c r="E60" s="11">
        <v>12.92</v>
      </c>
      <c r="F60" s="11">
        <v>45.62</v>
      </c>
      <c r="G60" s="10">
        <v>289.2</v>
      </c>
      <c r="H60" s="41">
        <v>429</v>
      </c>
    </row>
    <row r="61" spans="1:8" x14ac:dyDescent="0.2">
      <c r="A61" s="124"/>
      <c r="B61" s="57" t="s">
        <v>54</v>
      </c>
      <c r="C61" s="40">
        <v>200</v>
      </c>
      <c r="D61" s="11">
        <v>0.32</v>
      </c>
      <c r="E61" s="11">
        <v>0.14000000000000001</v>
      </c>
      <c r="F61" s="11">
        <v>11.46</v>
      </c>
      <c r="G61" s="10">
        <v>48.32</v>
      </c>
      <c r="H61" s="41">
        <v>519</v>
      </c>
    </row>
    <row r="62" spans="1:8" x14ac:dyDescent="0.2">
      <c r="A62" s="124"/>
      <c r="B62" s="57" t="s">
        <v>22</v>
      </c>
      <c r="C62" s="40">
        <v>30</v>
      </c>
      <c r="D62" s="11">
        <v>2.37</v>
      </c>
      <c r="E62" s="11">
        <v>0.3</v>
      </c>
      <c r="F62" s="11">
        <v>14.76</v>
      </c>
      <c r="G62" s="10">
        <v>70.5</v>
      </c>
      <c r="H62" s="41">
        <v>108</v>
      </c>
    </row>
    <row r="63" spans="1:8" x14ac:dyDescent="0.2">
      <c r="A63" s="124"/>
      <c r="B63" s="57" t="s">
        <v>21</v>
      </c>
      <c r="C63" s="40">
        <v>30</v>
      </c>
      <c r="D63" s="11">
        <v>1.98</v>
      </c>
      <c r="E63" s="11">
        <v>0.36</v>
      </c>
      <c r="F63" s="11">
        <v>10.02</v>
      </c>
      <c r="G63" s="10">
        <v>52.2</v>
      </c>
      <c r="H63" s="41">
        <v>109</v>
      </c>
    </row>
    <row r="64" spans="1:8" x14ac:dyDescent="0.2">
      <c r="A64" s="124" t="s">
        <v>23</v>
      </c>
      <c r="B64" s="125"/>
      <c r="C64" s="74">
        <f>SUM(C57:C63)</f>
        <v>890</v>
      </c>
      <c r="D64" s="73">
        <f>SUM(D57:D63)</f>
        <v>27.610000000000003</v>
      </c>
      <c r="E64" s="73">
        <f>SUM(E57:E63)</f>
        <v>31.431111111111111</v>
      </c>
      <c r="F64" s="73">
        <f>SUM(F57:F63)</f>
        <v>115.84222222222223</v>
      </c>
      <c r="G64" s="73">
        <f>SUM(G57:G63)</f>
        <v>816.923888888889</v>
      </c>
      <c r="H64" s="42"/>
    </row>
    <row r="65" spans="1:9" x14ac:dyDescent="0.2">
      <c r="A65" s="124" t="s">
        <v>24</v>
      </c>
      <c r="B65" s="93" t="s">
        <v>56</v>
      </c>
      <c r="C65" s="58">
        <v>200</v>
      </c>
      <c r="D65" s="11">
        <v>0.3</v>
      </c>
      <c r="E65" s="11">
        <v>0.12</v>
      </c>
      <c r="F65" s="11">
        <v>9.18</v>
      </c>
      <c r="G65" s="10">
        <v>39.74</v>
      </c>
      <c r="H65" s="19" t="s">
        <v>55</v>
      </c>
    </row>
    <row r="66" spans="1:9" x14ac:dyDescent="0.2">
      <c r="A66" s="124"/>
      <c r="B66" s="93" t="s">
        <v>57</v>
      </c>
      <c r="C66" s="58">
        <v>100</v>
      </c>
      <c r="D66" s="11">
        <v>7.5</v>
      </c>
      <c r="E66" s="11">
        <v>7.89</v>
      </c>
      <c r="F66" s="11">
        <v>39.119999999999997</v>
      </c>
      <c r="G66" s="10">
        <v>206.93</v>
      </c>
      <c r="H66" s="41">
        <v>540</v>
      </c>
    </row>
    <row r="67" spans="1:9" x14ac:dyDescent="0.2">
      <c r="A67" s="124" t="s">
        <v>28</v>
      </c>
      <c r="B67" s="125"/>
      <c r="C67" s="24">
        <f>SUM(C65:C66)</f>
        <v>300</v>
      </c>
      <c r="D67" s="24">
        <f t="shared" ref="D67:G67" si="8">SUM(D65:D66)</f>
        <v>7.8</v>
      </c>
      <c r="E67" s="24">
        <f t="shared" si="8"/>
        <v>8.01</v>
      </c>
      <c r="F67" s="24">
        <f t="shared" si="8"/>
        <v>48.3</v>
      </c>
      <c r="G67" s="24">
        <f t="shared" si="8"/>
        <v>246.67000000000002</v>
      </c>
      <c r="H67" s="42"/>
    </row>
    <row r="68" spans="1:9" ht="13.5" thickBot="1" x14ac:dyDescent="0.25">
      <c r="A68" s="126" t="s">
        <v>29</v>
      </c>
      <c r="B68" s="127"/>
      <c r="C68" s="75">
        <f>C56+C64+C67</f>
        <v>1740</v>
      </c>
      <c r="D68" s="76">
        <f t="shared" ref="D68:G68" si="9">D56+D64+D67</f>
        <v>53.59</v>
      </c>
      <c r="E68" s="76">
        <f t="shared" si="9"/>
        <v>58.211111111111109</v>
      </c>
      <c r="F68" s="76">
        <f t="shared" si="9"/>
        <v>259.35222222222222</v>
      </c>
      <c r="G68" s="76">
        <f t="shared" si="9"/>
        <v>1742.2438888888892</v>
      </c>
      <c r="H68" s="44"/>
    </row>
    <row r="69" spans="1:9" x14ac:dyDescent="0.2">
      <c r="A69" s="128" t="s">
        <v>58</v>
      </c>
      <c r="B69" s="129"/>
      <c r="C69" s="129"/>
      <c r="D69" s="129"/>
      <c r="E69" s="129"/>
      <c r="F69" s="129"/>
      <c r="G69" s="129"/>
      <c r="H69" s="132"/>
    </row>
    <row r="70" spans="1:9" x14ac:dyDescent="0.2">
      <c r="A70" s="124" t="s">
        <v>12</v>
      </c>
      <c r="B70" s="57" t="s">
        <v>59</v>
      </c>
      <c r="C70" s="40">
        <v>240</v>
      </c>
      <c r="D70" s="11">
        <v>14.17</v>
      </c>
      <c r="E70" s="11">
        <v>12.47</v>
      </c>
      <c r="F70" s="11">
        <v>33.26</v>
      </c>
      <c r="G70" s="10">
        <v>325.06</v>
      </c>
      <c r="H70" s="41">
        <v>406</v>
      </c>
    </row>
    <row r="71" spans="1:9" x14ac:dyDescent="0.2">
      <c r="A71" s="124"/>
      <c r="B71" s="93" t="s">
        <v>60</v>
      </c>
      <c r="C71" s="58">
        <v>50</v>
      </c>
      <c r="D71" s="11">
        <v>2.4</v>
      </c>
      <c r="E71" s="11">
        <v>1.4</v>
      </c>
      <c r="F71" s="11">
        <v>26.62</v>
      </c>
      <c r="G71" s="10">
        <v>101.48</v>
      </c>
      <c r="H71" s="41">
        <v>589</v>
      </c>
    </row>
    <row r="72" spans="1:9" s="87" customFormat="1" x14ac:dyDescent="0.2">
      <c r="A72" s="124"/>
      <c r="B72" s="57" t="s">
        <v>142</v>
      </c>
      <c r="C72" s="40">
        <v>100</v>
      </c>
      <c r="D72" s="11">
        <v>1.6</v>
      </c>
      <c r="E72" s="11">
        <v>7.1</v>
      </c>
      <c r="F72" s="11">
        <v>9.6</v>
      </c>
      <c r="G72" s="10">
        <v>136</v>
      </c>
      <c r="H72" s="19" t="s">
        <v>143</v>
      </c>
      <c r="I72" s="96"/>
    </row>
    <row r="73" spans="1:9" x14ac:dyDescent="0.2">
      <c r="A73" s="124"/>
      <c r="B73" s="57" t="s">
        <v>22</v>
      </c>
      <c r="C73" s="40">
        <v>30</v>
      </c>
      <c r="D73" s="11">
        <v>2.37</v>
      </c>
      <c r="E73" s="11">
        <v>0.3</v>
      </c>
      <c r="F73" s="11">
        <v>14.76</v>
      </c>
      <c r="G73" s="10">
        <v>70.5</v>
      </c>
      <c r="H73" s="41">
        <v>108</v>
      </c>
    </row>
    <row r="74" spans="1:9" x14ac:dyDescent="0.2">
      <c r="A74" s="124"/>
      <c r="B74" s="57" t="s">
        <v>33</v>
      </c>
      <c r="C74" s="40">
        <v>200</v>
      </c>
      <c r="D74" s="11">
        <v>0.26</v>
      </c>
      <c r="E74" s="11">
        <v>0</v>
      </c>
      <c r="F74" s="11">
        <v>7.24</v>
      </c>
      <c r="G74" s="10">
        <v>30.84</v>
      </c>
      <c r="H74" s="41">
        <v>494</v>
      </c>
    </row>
    <row r="75" spans="1:9" x14ac:dyDescent="0.2">
      <c r="A75" s="124" t="s">
        <v>16</v>
      </c>
      <c r="B75" s="125"/>
      <c r="C75" s="24">
        <f>SUM(C70:C74)</f>
        <v>620</v>
      </c>
      <c r="D75" s="73">
        <f t="shared" ref="D75:G75" si="10">SUM(D70:D74)</f>
        <v>20.800000000000004</v>
      </c>
      <c r="E75" s="73">
        <f t="shared" si="10"/>
        <v>21.27</v>
      </c>
      <c r="F75" s="73">
        <f t="shared" si="10"/>
        <v>91.47999999999999</v>
      </c>
      <c r="G75" s="73">
        <f t="shared" si="10"/>
        <v>663.88</v>
      </c>
      <c r="H75" s="42"/>
    </row>
    <row r="76" spans="1:9" x14ac:dyDescent="0.2">
      <c r="A76" s="124" t="s">
        <v>17</v>
      </c>
      <c r="B76" s="93" t="s">
        <v>150</v>
      </c>
      <c r="C76" s="58">
        <v>100</v>
      </c>
      <c r="D76" s="11">
        <v>2.2000000000000002</v>
      </c>
      <c r="E76" s="11">
        <v>2.4</v>
      </c>
      <c r="F76" s="11">
        <v>11.2</v>
      </c>
      <c r="G76" s="10">
        <v>75.98</v>
      </c>
      <c r="H76" s="41">
        <v>245</v>
      </c>
    </row>
    <row r="77" spans="1:9" ht="25.5" x14ac:dyDescent="0.2">
      <c r="A77" s="124"/>
      <c r="B77" s="57" t="s">
        <v>61</v>
      </c>
      <c r="C77" s="40">
        <v>250</v>
      </c>
      <c r="D77" s="11">
        <v>2.7</v>
      </c>
      <c r="E77" s="11">
        <v>2.85</v>
      </c>
      <c r="F77" s="11">
        <v>18.829999999999998</v>
      </c>
      <c r="G77" s="10">
        <f>133.8/2*2.5</f>
        <v>167.25</v>
      </c>
      <c r="H77" s="41">
        <v>147</v>
      </c>
    </row>
    <row r="78" spans="1:9" x14ac:dyDescent="0.2">
      <c r="A78" s="124"/>
      <c r="B78" s="57" t="s">
        <v>63</v>
      </c>
      <c r="C78" s="40">
        <v>100</v>
      </c>
      <c r="D78" s="11">
        <v>11.42</v>
      </c>
      <c r="E78" s="11">
        <v>12.64</v>
      </c>
      <c r="F78" s="11">
        <v>9.1999999999999993</v>
      </c>
      <c r="G78" s="11">
        <f>178.28/0.09*0.1</f>
        <v>198.0888888888889</v>
      </c>
      <c r="H78" s="19" t="s">
        <v>62</v>
      </c>
    </row>
    <row r="79" spans="1:9" x14ac:dyDescent="0.2">
      <c r="A79" s="124"/>
      <c r="B79" s="57" t="s">
        <v>65</v>
      </c>
      <c r="C79" s="40">
        <v>180</v>
      </c>
      <c r="D79" s="11">
        <v>11.5</v>
      </c>
      <c r="E79" s="11">
        <f>9.71/1.5*1.8</f>
        <v>11.652000000000001</v>
      </c>
      <c r="F79" s="11">
        <f>39.91/1.5*1.8</f>
        <v>47.891999999999996</v>
      </c>
      <c r="G79" s="11">
        <f>256.49/1.5*1.8</f>
        <v>307.78800000000001</v>
      </c>
      <c r="H79" s="19" t="s">
        <v>64</v>
      </c>
    </row>
    <row r="80" spans="1:9" x14ac:dyDescent="0.2">
      <c r="A80" s="124"/>
      <c r="B80" s="57" t="s">
        <v>20</v>
      </c>
      <c r="C80" s="40">
        <v>200</v>
      </c>
      <c r="D80" s="11">
        <v>0.08</v>
      </c>
      <c r="E80" s="11">
        <v>0</v>
      </c>
      <c r="F80" s="11">
        <v>10.62</v>
      </c>
      <c r="G80" s="10">
        <v>40.44</v>
      </c>
      <c r="H80" s="41">
        <v>508</v>
      </c>
    </row>
    <row r="81" spans="1:9" x14ac:dyDescent="0.2">
      <c r="A81" s="124"/>
      <c r="B81" s="57" t="s">
        <v>22</v>
      </c>
      <c r="C81" s="40">
        <v>30</v>
      </c>
      <c r="D81" s="11">
        <v>2.37</v>
      </c>
      <c r="E81" s="11">
        <v>0.3</v>
      </c>
      <c r="F81" s="11">
        <v>14.76</v>
      </c>
      <c r="G81" s="10">
        <v>70.5</v>
      </c>
      <c r="H81" s="41">
        <v>108</v>
      </c>
    </row>
    <row r="82" spans="1:9" x14ac:dyDescent="0.2">
      <c r="A82" s="124"/>
      <c r="B82" s="57" t="s">
        <v>21</v>
      </c>
      <c r="C82" s="40">
        <v>30</v>
      </c>
      <c r="D82" s="11">
        <v>1.98</v>
      </c>
      <c r="E82" s="11">
        <v>0.36</v>
      </c>
      <c r="F82" s="11">
        <v>10.02</v>
      </c>
      <c r="G82" s="10">
        <v>52.2</v>
      </c>
      <c r="H82" s="41">
        <v>109</v>
      </c>
    </row>
    <row r="83" spans="1:9" x14ac:dyDescent="0.2">
      <c r="A83" s="124" t="s">
        <v>23</v>
      </c>
      <c r="B83" s="125"/>
      <c r="C83" s="24">
        <f>SUM(C76:C82)</f>
        <v>890</v>
      </c>
      <c r="D83" s="24">
        <f t="shared" ref="D83:G83" si="11">SUM(D76:D82)</f>
        <v>32.25</v>
      </c>
      <c r="E83" s="73">
        <f t="shared" si="11"/>
        <v>30.202000000000002</v>
      </c>
      <c r="F83" s="73">
        <f t="shared" si="11"/>
        <v>122.52199999999999</v>
      </c>
      <c r="G83" s="73">
        <f t="shared" si="11"/>
        <v>912.24688888888909</v>
      </c>
      <c r="H83" s="42"/>
    </row>
    <row r="84" spans="1:9" x14ac:dyDescent="0.2">
      <c r="A84" s="124" t="s">
        <v>24</v>
      </c>
      <c r="B84" s="93" t="s">
        <v>67</v>
      </c>
      <c r="C84" s="58">
        <v>200</v>
      </c>
      <c r="D84" s="11">
        <v>0.2</v>
      </c>
      <c r="E84" s="11">
        <v>0.2</v>
      </c>
      <c r="F84" s="11">
        <v>22.8</v>
      </c>
      <c r="G84" s="10">
        <v>100</v>
      </c>
      <c r="H84" s="19" t="s">
        <v>66</v>
      </c>
    </row>
    <row r="85" spans="1:9" x14ac:dyDescent="0.2">
      <c r="A85" s="124"/>
      <c r="B85" s="93" t="s">
        <v>69</v>
      </c>
      <c r="C85" s="58">
        <v>100</v>
      </c>
      <c r="D85" s="11">
        <v>7.45</v>
      </c>
      <c r="E85" s="11">
        <v>7.67</v>
      </c>
      <c r="F85" s="11">
        <v>28.21</v>
      </c>
      <c r="G85" s="10">
        <v>286.49</v>
      </c>
      <c r="H85" s="19" t="s">
        <v>68</v>
      </c>
    </row>
    <row r="86" spans="1:9" x14ac:dyDescent="0.2">
      <c r="A86" s="124" t="s">
        <v>28</v>
      </c>
      <c r="B86" s="125"/>
      <c r="C86" s="24">
        <f>SUM(C84:C85)</f>
        <v>300</v>
      </c>
      <c r="D86" s="24">
        <f t="shared" ref="D86:G86" si="12">SUM(D84:D85)</f>
        <v>7.65</v>
      </c>
      <c r="E86" s="24">
        <f t="shared" si="12"/>
        <v>7.87</v>
      </c>
      <c r="F86" s="24">
        <f t="shared" si="12"/>
        <v>51.010000000000005</v>
      </c>
      <c r="G86" s="24">
        <f t="shared" si="12"/>
        <v>386.49</v>
      </c>
      <c r="H86" s="42"/>
    </row>
    <row r="87" spans="1:9" ht="13.5" thickBot="1" x14ac:dyDescent="0.25">
      <c r="A87" s="126" t="s">
        <v>29</v>
      </c>
      <c r="B87" s="127"/>
      <c r="C87" s="43">
        <f>C75+C83+C86</f>
        <v>1810</v>
      </c>
      <c r="D87" s="76">
        <f t="shared" ref="D87:G87" si="13">D75+D83+D86</f>
        <v>60.7</v>
      </c>
      <c r="E87" s="76">
        <f t="shared" si="13"/>
        <v>59.341999999999999</v>
      </c>
      <c r="F87" s="76">
        <f t="shared" si="13"/>
        <v>265.012</v>
      </c>
      <c r="G87" s="76">
        <f t="shared" si="13"/>
        <v>1962.616888888889</v>
      </c>
      <c r="H87" s="44"/>
    </row>
    <row r="88" spans="1:9" x14ac:dyDescent="0.2">
      <c r="A88" s="128" t="s">
        <v>70</v>
      </c>
      <c r="B88" s="129"/>
      <c r="C88" s="129"/>
      <c r="D88" s="129"/>
      <c r="E88" s="129"/>
      <c r="F88" s="129"/>
      <c r="G88" s="129"/>
      <c r="H88" s="132"/>
    </row>
    <row r="89" spans="1:9" x14ac:dyDescent="0.2">
      <c r="A89" s="124" t="s">
        <v>12</v>
      </c>
      <c r="B89" s="57" t="s">
        <v>19</v>
      </c>
      <c r="C89" s="40">
        <v>180</v>
      </c>
      <c r="D89" s="11">
        <v>5.97</v>
      </c>
      <c r="E89" s="11">
        <f>3.91/1.5*1.8</f>
        <v>4.6920000000000002</v>
      </c>
      <c r="F89" s="11">
        <f>43.55/1.5*1.8</f>
        <v>52.26</v>
      </c>
      <c r="G89" s="10">
        <f>201.4/1.5*1.8</f>
        <v>241.68000000000004</v>
      </c>
      <c r="H89" s="41">
        <v>291</v>
      </c>
    </row>
    <row r="90" spans="1:9" x14ac:dyDescent="0.2">
      <c r="A90" s="124"/>
      <c r="B90" s="93" t="s">
        <v>101</v>
      </c>
      <c r="C90" s="58">
        <v>90</v>
      </c>
      <c r="D90" s="11">
        <v>11.58</v>
      </c>
      <c r="E90" s="11">
        <v>12.38</v>
      </c>
      <c r="F90" s="11">
        <v>9.66</v>
      </c>
      <c r="G90" s="10">
        <v>193.12</v>
      </c>
      <c r="H90" s="19" t="s">
        <v>100</v>
      </c>
    </row>
    <row r="91" spans="1:9" x14ac:dyDescent="0.2">
      <c r="A91" s="124"/>
      <c r="B91" s="89" t="s">
        <v>144</v>
      </c>
      <c r="C91" s="58">
        <v>60</v>
      </c>
      <c r="D91" s="11">
        <v>0.48</v>
      </c>
      <c r="E91" s="11">
        <v>0.06</v>
      </c>
      <c r="F91" s="11">
        <v>1.02</v>
      </c>
      <c r="G91" s="10">
        <v>7.8</v>
      </c>
      <c r="H91" s="41">
        <v>107</v>
      </c>
    </row>
    <row r="92" spans="1:9" x14ac:dyDescent="0.2">
      <c r="A92" s="124"/>
      <c r="B92" s="57" t="s">
        <v>22</v>
      </c>
      <c r="C92" s="40">
        <v>30</v>
      </c>
      <c r="D92" s="11">
        <v>2.37</v>
      </c>
      <c r="E92" s="11">
        <v>0.3</v>
      </c>
      <c r="F92" s="11">
        <v>14.76</v>
      </c>
      <c r="G92" s="10">
        <v>70.5</v>
      </c>
      <c r="H92" s="41">
        <v>108</v>
      </c>
    </row>
    <row r="93" spans="1:9" s="90" customFormat="1" x14ac:dyDescent="0.2">
      <c r="A93" s="124"/>
      <c r="B93" s="57" t="s">
        <v>21</v>
      </c>
      <c r="C93" s="40">
        <v>30</v>
      </c>
      <c r="D93" s="11">
        <v>1.98</v>
      </c>
      <c r="E93" s="11">
        <v>0.36</v>
      </c>
      <c r="F93" s="11">
        <v>10.02</v>
      </c>
      <c r="G93" s="10">
        <v>52.2</v>
      </c>
      <c r="H93" s="41">
        <v>109</v>
      </c>
      <c r="I93" s="96"/>
    </row>
    <row r="94" spans="1:9" x14ac:dyDescent="0.2">
      <c r="A94" s="124"/>
      <c r="B94" s="57" t="s">
        <v>15</v>
      </c>
      <c r="C94" s="40">
        <v>200</v>
      </c>
      <c r="D94" s="11">
        <v>0.2</v>
      </c>
      <c r="E94" s="11">
        <v>0</v>
      </c>
      <c r="F94" s="11">
        <v>7.02</v>
      </c>
      <c r="G94" s="10">
        <v>28.46</v>
      </c>
      <c r="H94" s="41">
        <v>493</v>
      </c>
    </row>
    <row r="95" spans="1:9" x14ac:dyDescent="0.2">
      <c r="A95" s="124" t="s">
        <v>16</v>
      </c>
      <c r="B95" s="125"/>
      <c r="C95" s="24">
        <f>SUM(C89:C94)</f>
        <v>590</v>
      </c>
      <c r="D95" s="24">
        <f t="shared" ref="D95:G95" si="14">SUM(D89:D94)</f>
        <v>22.580000000000002</v>
      </c>
      <c r="E95" s="73">
        <f t="shared" si="14"/>
        <v>17.792000000000002</v>
      </c>
      <c r="F95" s="24">
        <f t="shared" si="14"/>
        <v>94.74</v>
      </c>
      <c r="G95" s="24">
        <f t="shared" si="14"/>
        <v>593.76000000000022</v>
      </c>
      <c r="H95" s="42"/>
    </row>
    <row r="96" spans="1:9" x14ac:dyDescent="0.2">
      <c r="A96" s="124" t="s">
        <v>17</v>
      </c>
      <c r="B96" s="93" t="s">
        <v>151</v>
      </c>
      <c r="C96" s="58">
        <v>100</v>
      </c>
      <c r="D96" s="11">
        <v>3.1</v>
      </c>
      <c r="E96" s="11">
        <v>3.2</v>
      </c>
      <c r="F96" s="11">
        <v>6.5</v>
      </c>
      <c r="G96" s="10">
        <v>66.97</v>
      </c>
      <c r="H96" s="41">
        <v>244</v>
      </c>
    </row>
    <row r="97" spans="1:8" ht="13.5" customHeight="1" x14ac:dyDescent="0.2">
      <c r="A97" s="124"/>
      <c r="B97" s="57" t="s">
        <v>72</v>
      </c>
      <c r="C97" s="40">
        <v>250</v>
      </c>
      <c r="D97" s="11">
        <v>2.2999999999999998</v>
      </c>
      <c r="E97" s="11">
        <v>4.25</v>
      </c>
      <c r="F97" s="11">
        <f>17.1/2*2.5</f>
        <v>21.375</v>
      </c>
      <c r="G97" s="11">
        <f>131.5/2*2.5</f>
        <v>164.375</v>
      </c>
      <c r="H97" s="19" t="s">
        <v>71</v>
      </c>
    </row>
    <row r="98" spans="1:8" x14ac:dyDescent="0.2">
      <c r="A98" s="124"/>
      <c r="B98" s="57" t="s">
        <v>73</v>
      </c>
      <c r="C98" s="40">
        <v>280</v>
      </c>
      <c r="D98" s="11">
        <v>21.36</v>
      </c>
      <c r="E98" s="11">
        <v>26.77</v>
      </c>
      <c r="F98" s="11">
        <f>39.97/2.4*2.8</f>
        <v>46.631666666666668</v>
      </c>
      <c r="G98" s="11">
        <f>398.68/2.4*2.8</f>
        <v>465.12666666666667</v>
      </c>
      <c r="H98" s="41">
        <v>407</v>
      </c>
    </row>
    <row r="99" spans="1:8" x14ac:dyDescent="0.2">
      <c r="A99" s="124"/>
      <c r="B99" s="57" t="s">
        <v>39</v>
      </c>
      <c r="C99" s="40">
        <v>200</v>
      </c>
      <c r="D99" s="11">
        <v>1.92</v>
      </c>
      <c r="E99" s="11">
        <v>0.12</v>
      </c>
      <c r="F99" s="11">
        <v>25.86</v>
      </c>
      <c r="G99" s="10">
        <v>112.36</v>
      </c>
      <c r="H99" s="19" t="s">
        <v>38</v>
      </c>
    </row>
    <row r="100" spans="1:8" x14ac:dyDescent="0.2">
      <c r="A100" s="124"/>
      <c r="B100" s="57" t="s">
        <v>22</v>
      </c>
      <c r="C100" s="40">
        <v>30</v>
      </c>
      <c r="D100" s="11">
        <v>2.37</v>
      </c>
      <c r="E100" s="11">
        <v>0.3</v>
      </c>
      <c r="F100" s="11">
        <v>14.76</v>
      </c>
      <c r="G100" s="10">
        <v>70.5</v>
      </c>
      <c r="H100" s="41">
        <v>108</v>
      </c>
    </row>
    <row r="101" spans="1:8" x14ac:dyDescent="0.2">
      <c r="A101" s="124"/>
      <c r="B101" s="57" t="s">
        <v>21</v>
      </c>
      <c r="C101" s="40">
        <v>30</v>
      </c>
      <c r="D101" s="11">
        <v>1.98</v>
      </c>
      <c r="E101" s="11">
        <v>0.36</v>
      </c>
      <c r="F101" s="11">
        <v>10.02</v>
      </c>
      <c r="G101" s="10">
        <v>52.2</v>
      </c>
      <c r="H101" s="41">
        <v>109</v>
      </c>
    </row>
    <row r="102" spans="1:8" x14ac:dyDescent="0.2">
      <c r="A102" s="124" t="s">
        <v>23</v>
      </c>
      <c r="B102" s="125"/>
      <c r="C102" s="24">
        <f>SUM(C96:C101)</f>
        <v>890</v>
      </c>
      <c r="D102" s="24">
        <f t="shared" ref="D102:G102" si="15">SUM(D96:D101)</f>
        <v>33.03</v>
      </c>
      <c r="E102" s="24">
        <f t="shared" si="15"/>
        <v>34.999999999999993</v>
      </c>
      <c r="F102" s="73">
        <f t="shared" si="15"/>
        <v>125.14666666666666</v>
      </c>
      <c r="G102" s="73">
        <f t="shared" si="15"/>
        <v>931.53166666666675</v>
      </c>
      <c r="H102" s="42"/>
    </row>
    <row r="103" spans="1:8" x14ac:dyDescent="0.2">
      <c r="A103" s="124" t="s">
        <v>24</v>
      </c>
      <c r="B103" s="93" t="s">
        <v>75</v>
      </c>
      <c r="C103" s="58">
        <v>200</v>
      </c>
      <c r="D103" s="11">
        <v>0</v>
      </c>
      <c r="E103" s="11">
        <v>0</v>
      </c>
      <c r="F103" s="11">
        <v>6.98</v>
      </c>
      <c r="G103" s="10">
        <v>26.54</v>
      </c>
      <c r="H103" s="41">
        <v>503</v>
      </c>
    </row>
    <row r="104" spans="1:8" x14ac:dyDescent="0.2">
      <c r="A104" s="124"/>
      <c r="B104" s="93" t="s">
        <v>77</v>
      </c>
      <c r="C104" s="58">
        <v>100</v>
      </c>
      <c r="D104" s="11">
        <v>7.27</v>
      </c>
      <c r="E104" s="11">
        <v>7.76</v>
      </c>
      <c r="F104" s="11">
        <v>38.47</v>
      </c>
      <c r="G104" s="10">
        <v>239.67</v>
      </c>
      <c r="H104" s="19" t="s">
        <v>76</v>
      </c>
    </row>
    <row r="105" spans="1:8" x14ac:dyDescent="0.2">
      <c r="A105" s="124" t="s">
        <v>28</v>
      </c>
      <c r="B105" s="125"/>
      <c r="C105" s="24">
        <f>SUM(C103:C104)</f>
        <v>300</v>
      </c>
      <c r="D105" s="24">
        <f t="shared" ref="D105:G105" si="16">SUM(D103:D104)</f>
        <v>7.27</v>
      </c>
      <c r="E105" s="24">
        <f t="shared" si="16"/>
        <v>7.76</v>
      </c>
      <c r="F105" s="24">
        <f t="shared" si="16"/>
        <v>45.45</v>
      </c>
      <c r="G105" s="24">
        <f t="shared" si="16"/>
        <v>266.20999999999998</v>
      </c>
      <c r="H105" s="42"/>
    </row>
    <row r="106" spans="1:8" ht="13.5" thickBot="1" x14ac:dyDescent="0.25">
      <c r="A106" s="126" t="s">
        <v>29</v>
      </c>
      <c r="B106" s="127"/>
      <c r="C106" s="43">
        <f>C95+C102+C105</f>
        <v>1780</v>
      </c>
      <c r="D106" s="76">
        <f t="shared" ref="D106:G106" si="17">D95+D102+D105</f>
        <v>62.879999999999995</v>
      </c>
      <c r="E106" s="76">
        <f t="shared" si="17"/>
        <v>60.551999999999992</v>
      </c>
      <c r="F106" s="76">
        <f t="shared" si="17"/>
        <v>265.33666666666664</v>
      </c>
      <c r="G106" s="76">
        <f t="shared" si="17"/>
        <v>1791.501666666667</v>
      </c>
      <c r="H106" s="44"/>
    </row>
    <row r="107" spans="1:8" x14ac:dyDescent="0.2">
      <c r="A107" s="128" t="s">
        <v>113</v>
      </c>
      <c r="B107" s="129"/>
      <c r="C107" s="129"/>
      <c r="D107" s="129"/>
      <c r="E107" s="129"/>
      <c r="F107" s="129"/>
      <c r="G107" s="129"/>
      <c r="H107" s="132"/>
    </row>
    <row r="108" spans="1:8" x14ac:dyDescent="0.2">
      <c r="A108" s="124" t="s">
        <v>12</v>
      </c>
      <c r="B108" s="57" t="s">
        <v>78</v>
      </c>
      <c r="C108" s="40">
        <v>250</v>
      </c>
      <c r="D108" s="11">
        <v>10.050000000000001</v>
      </c>
      <c r="E108" s="11">
        <v>7.95</v>
      </c>
      <c r="F108" s="11">
        <v>41.77</v>
      </c>
      <c r="G108" s="10">
        <v>275.77</v>
      </c>
      <c r="H108" s="41">
        <v>268</v>
      </c>
    </row>
    <row r="109" spans="1:8" x14ac:dyDescent="0.2">
      <c r="A109" s="124"/>
      <c r="B109" s="57" t="s">
        <v>46</v>
      </c>
      <c r="C109" s="40">
        <v>40</v>
      </c>
      <c r="D109" s="11">
        <v>3</v>
      </c>
      <c r="E109" s="11">
        <v>1.1599999999999999</v>
      </c>
      <c r="F109" s="11">
        <v>20.56</v>
      </c>
      <c r="G109" s="10">
        <v>104.8</v>
      </c>
      <c r="H109" s="41">
        <v>111</v>
      </c>
    </row>
    <row r="110" spans="1:8" x14ac:dyDescent="0.2">
      <c r="A110" s="124"/>
      <c r="B110" s="57" t="s">
        <v>48</v>
      </c>
      <c r="C110" s="40">
        <v>10</v>
      </c>
      <c r="D110" s="11">
        <v>2.3199999999999998</v>
      </c>
      <c r="E110" s="11">
        <v>2.95</v>
      </c>
      <c r="F110" s="11">
        <v>0</v>
      </c>
      <c r="G110" s="10">
        <v>36.4</v>
      </c>
      <c r="H110" s="19" t="s">
        <v>47</v>
      </c>
    </row>
    <row r="111" spans="1:8" x14ac:dyDescent="0.2">
      <c r="A111" s="124"/>
      <c r="B111" s="57" t="s">
        <v>49</v>
      </c>
      <c r="C111" s="40">
        <v>10</v>
      </c>
      <c r="D111" s="11">
        <v>0.13</v>
      </c>
      <c r="E111" s="11">
        <v>6.15</v>
      </c>
      <c r="F111" s="11">
        <v>0.17</v>
      </c>
      <c r="G111" s="10">
        <v>56.6</v>
      </c>
      <c r="H111" s="41">
        <v>105</v>
      </c>
    </row>
    <row r="112" spans="1:8" x14ac:dyDescent="0.2">
      <c r="A112" s="124"/>
      <c r="B112" s="57" t="s">
        <v>15</v>
      </c>
      <c r="C112" s="40">
        <v>200</v>
      </c>
      <c r="D112" s="11">
        <v>0.2</v>
      </c>
      <c r="E112" s="11">
        <v>0</v>
      </c>
      <c r="F112" s="11">
        <v>7.02</v>
      </c>
      <c r="G112" s="10">
        <v>28.46</v>
      </c>
      <c r="H112" s="41">
        <v>493</v>
      </c>
    </row>
    <row r="113" spans="1:8" x14ac:dyDescent="0.2">
      <c r="A113" s="124"/>
      <c r="B113" s="57" t="s">
        <v>50</v>
      </c>
      <c r="C113" s="40">
        <v>40</v>
      </c>
      <c r="D113" s="11">
        <v>3</v>
      </c>
      <c r="E113" s="11">
        <v>2.72</v>
      </c>
      <c r="F113" s="11">
        <v>22.96</v>
      </c>
      <c r="G113" s="10">
        <v>136.84</v>
      </c>
      <c r="H113" s="41">
        <v>590</v>
      </c>
    </row>
    <row r="114" spans="1:8" x14ac:dyDescent="0.2">
      <c r="A114" s="124" t="s">
        <v>16</v>
      </c>
      <c r="B114" s="125"/>
      <c r="C114" s="24">
        <f>SUM(C108:C113)</f>
        <v>550</v>
      </c>
      <c r="D114" s="24">
        <f t="shared" ref="D114:G114" si="18">SUM(D108:D113)</f>
        <v>18.700000000000003</v>
      </c>
      <c r="E114" s="24">
        <f t="shared" si="18"/>
        <v>20.93</v>
      </c>
      <c r="F114" s="24">
        <f t="shared" si="18"/>
        <v>92.47999999999999</v>
      </c>
      <c r="G114" s="24">
        <f t="shared" si="18"/>
        <v>638.87</v>
      </c>
      <c r="H114" s="42"/>
    </row>
    <row r="115" spans="1:8" x14ac:dyDescent="0.2">
      <c r="A115" s="124" t="s">
        <v>17</v>
      </c>
      <c r="B115" s="57" t="s">
        <v>141</v>
      </c>
      <c r="C115" s="40">
        <v>100</v>
      </c>
      <c r="D115" s="11">
        <v>1.9</v>
      </c>
      <c r="E115" s="11">
        <v>6.9</v>
      </c>
      <c r="F115" s="11">
        <v>7.7</v>
      </c>
      <c r="G115" s="10">
        <v>119</v>
      </c>
      <c r="H115" s="41">
        <v>115</v>
      </c>
    </row>
    <row r="116" spans="1:8" ht="25.5" x14ac:dyDescent="0.2">
      <c r="A116" s="124"/>
      <c r="B116" s="57" t="s">
        <v>80</v>
      </c>
      <c r="C116" s="40">
        <v>250</v>
      </c>
      <c r="D116" s="11">
        <f>3.54/2*2.5</f>
        <v>4.4249999999999998</v>
      </c>
      <c r="E116" s="11">
        <v>6.43</v>
      </c>
      <c r="F116" s="11">
        <f>10.82/2*2.5</f>
        <v>13.525</v>
      </c>
      <c r="G116" s="10">
        <f>98.08/2*2.5</f>
        <v>122.6</v>
      </c>
      <c r="H116" s="19" t="s">
        <v>79</v>
      </c>
    </row>
    <row r="117" spans="1:8" x14ac:dyDescent="0.2">
      <c r="A117" s="124"/>
      <c r="B117" s="91" t="s">
        <v>63</v>
      </c>
      <c r="C117" s="58">
        <v>100</v>
      </c>
      <c r="D117" s="11">
        <v>11.42</v>
      </c>
      <c r="E117" s="11">
        <v>12.64</v>
      </c>
      <c r="F117" s="11">
        <v>9.1999999999999993</v>
      </c>
      <c r="G117" s="10">
        <v>186.98</v>
      </c>
      <c r="H117" s="19" t="s">
        <v>62</v>
      </c>
    </row>
    <row r="118" spans="1:8" x14ac:dyDescent="0.2">
      <c r="A118" s="124"/>
      <c r="B118" s="57" t="s">
        <v>19</v>
      </c>
      <c r="C118" s="40">
        <v>180</v>
      </c>
      <c r="D118" s="11">
        <v>5.97</v>
      </c>
      <c r="E118" s="11">
        <f>3.91/1.5*1.8</f>
        <v>4.6920000000000002</v>
      </c>
      <c r="F118" s="11">
        <f>43.55/1.5*1.8</f>
        <v>52.26</v>
      </c>
      <c r="G118" s="10">
        <f>201.4/1.5*1.8</f>
        <v>241.68000000000004</v>
      </c>
      <c r="H118" s="41">
        <v>291</v>
      </c>
    </row>
    <row r="119" spans="1:8" x14ac:dyDescent="0.2">
      <c r="A119" s="124"/>
      <c r="B119" s="57" t="s">
        <v>20</v>
      </c>
      <c r="C119" s="40">
        <v>200</v>
      </c>
      <c r="D119" s="11">
        <v>0.08</v>
      </c>
      <c r="E119" s="11">
        <v>0</v>
      </c>
      <c r="F119" s="11">
        <v>10.62</v>
      </c>
      <c r="G119" s="10">
        <v>40.44</v>
      </c>
      <c r="H119" s="41">
        <v>508</v>
      </c>
    </row>
    <row r="120" spans="1:8" x14ac:dyDescent="0.2">
      <c r="A120" s="124"/>
      <c r="B120" s="57" t="s">
        <v>22</v>
      </c>
      <c r="C120" s="40">
        <v>30</v>
      </c>
      <c r="D120" s="11">
        <v>2.37</v>
      </c>
      <c r="E120" s="11">
        <v>0.3</v>
      </c>
      <c r="F120" s="11">
        <v>14.76</v>
      </c>
      <c r="G120" s="10">
        <v>70.5</v>
      </c>
      <c r="H120" s="41">
        <v>108</v>
      </c>
    </row>
    <row r="121" spans="1:8" x14ac:dyDescent="0.2">
      <c r="A121" s="124"/>
      <c r="B121" s="57" t="s">
        <v>21</v>
      </c>
      <c r="C121" s="40">
        <v>30</v>
      </c>
      <c r="D121" s="11">
        <v>1.98</v>
      </c>
      <c r="E121" s="11">
        <v>0.36</v>
      </c>
      <c r="F121" s="11">
        <v>10.02</v>
      </c>
      <c r="G121" s="10">
        <v>52.2</v>
      </c>
      <c r="H121" s="41">
        <v>109</v>
      </c>
    </row>
    <row r="122" spans="1:8" x14ac:dyDescent="0.2">
      <c r="A122" s="124" t="s">
        <v>23</v>
      </c>
      <c r="B122" s="125"/>
      <c r="C122" s="24">
        <f>SUM(C115:C121)</f>
        <v>890</v>
      </c>
      <c r="D122" s="73">
        <f t="shared" ref="D122:G122" si="19">SUM(D115:D121)</f>
        <v>28.144999999999996</v>
      </c>
      <c r="E122" s="73">
        <f t="shared" si="19"/>
        <v>31.321999999999999</v>
      </c>
      <c r="F122" s="73">
        <f t="shared" si="19"/>
        <v>118.08500000000001</v>
      </c>
      <c r="G122" s="73">
        <f t="shared" si="19"/>
        <v>833.40000000000009</v>
      </c>
      <c r="H122" s="42"/>
    </row>
    <row r="123" spans="1:8" x14ac:dyDescent="0.2">
      <c r="A123" s="124" t="s">
        <v>24</v>
      </c>
      <c r="B123" s="93" t="s">
        <v>25</v>
      </c>
      <c r="C123" s="58">
        <v>200</v>
      </c>
      <c r="D123" s="11">
        <v>0</v>
      </c>
      <c r="E123" s="11">
        <v>0</v>
      </c>
      <c r="F123" s="11">
        <v>22</v>
      </c>
      <c r="G123" s="10">
        <v>95</v>
      </c>
      <c r="H123" s="41">
        <v>614</v>
      </c>
    </row>
    <row r="124" spans="1:8" ht="25.5" x14ac:dyDescent="0.2">
      <c r="A124" s="124"/>
      <c r="B124" s="93" t="s">
        <v>27</v>
      </c>
      <c r="C124" s="58">
        <v>100</v>
      </c>
      <c r="D124" s="11">
        <v>7.54</v>
      </c>
      <c r="E124" s="11">
        <v>7.87</v>
      </c>
      <c r="F124" s="11">
        <v>29.16</v>
      </c>
      <c r="G124" s="10">
        <v>235.4</v>
      </c>
      <c r="H124" s="19" t="s">
        <v>26</v>
      </c>
    </row>
    <row r="125" spans="1:8" x14ac:dyDescent="0.2">
      <c r="A125" s="124" t="s">
        <v>28</v>
      </c>
      <c r="B125" s="125"/>
      <c r="C125" s="24">
        <f>SUM(C123:C124)</f>
        <v>300</v>
      </c>
      <c r="D125" s="24">
        <f t="shared" ref="D125:G125" si="20">SUM(D123:D124)</f>
        <v>7.54</v>
      </c>
      <c r="E125" s="24">
        <f t="shared" si="20"/>
        <v>7.87</v>
      </c>
      <c r="F125" s="24">
        <f t="shared" si="20"/>
        <v>51.16</v>
      </c>
      <c r="G125" s="24">
        <f t="shared" si="20"/>
        <v>330.4</v>
      </c>
      <c r="H125" s="42"/>
    </row>
    <row r="126" spans="1:8" ht="13.5" thickBot="1" x14ac:dyDescent="0.25">
      <c r="A126" s="126" t="s">
        <v>29</v>
      </c>
      <c r="B126" s="127"/>
      <c r="C126" s="43">
        <f>C114+C122+C125</f>
        <v>1740</v>
      </c>
      <c r="D126" s="76">
        <f t="shared" ref="D126:G126" si="21">D114+D122+D125</f>
        <v>54.384999999999998</v>
      </c>
      <c r="E126" s="76">
        <f t="shared" si="21"/>
        <v>60.121999999999993</v>
      </c>
      <c r="F126" s="76">
        <f t="shared" si="21"/>
        <v>261.72500000000002</v>
      </c>
      <c r="G126" s="76">
        <f t="shared" si="21"/>
        <v>1802.67</v>
      </c>
      <c r="H126" s="44"/>
    </row>
    <row r="127" spans="1:8" x14ac:dyDescent="0.2">
      <c r="A127" s="128" t="s">
        <v>81</v>
      </c>
      <c r="B127" s="129"/>
      <c r="C127" s="129"/>
      <c r="D127" s="129"/>
      <c r="E127" s="129"/>
      <c r="F127" s="129"/>
      <c r="G127" s="129"/>
      <c r="H127" s="132"/>
    </row>
    <row r="128" spans="1:8" x14ac:dyDescent="0.2">
      <c r="A128" s="124" t="s">
        <v>12</v>
      </c>
      <c r="B128" s="93" t="s">
        <v>146</v>
      </c>
      <c r="C128" s="58">
        <v>150</v>
      </c>
      <c r="D128" s="11">
        <v>11.47</v>
      </c>
      <c r="E128" s="11">
        <v>9.02</v>
      </c>
      <c r="F128" s="11">
        <v>21.45</v>
      </c>
      <c r="G128" s="10">
        <v>212.22</v>
      </c>
      <c r="H128" s="41">
        <v>301</v>
      </c>
    </row>
    <row r="129" spans="1:9" s="90" customFormat="1" x14ac:dyDescent="0.2">
      <c r="A129" s="124"/>
      <c r="B129" s="93" t="s">
        <v>14</v>
      </c>
      <c r="C129" s="58">
        <v>200</v>
      </c>
      <c r="D129" s="11">
        <v>1.8</v>
      </c>
      <c r="E129" s="11">
        <v>0.4</v>
      </c>
      <c r="F129" s="11">
        <v>16.2</v>
      </c>
      <c r="G129" s="10">
        <v>86</v>
      </c>
      <c r="H129" s="41">
        <v>112</v>
      </c>
      <c r="I129" s="96"/>
    </row>
    <row r="130" spans="1:9" s="90" customFormat="1" x14ac:dyDescent="0.2">
      <c r="A130" s="124"/>
      <c r="B130" s="57" t="s">
        <v>46</v>
      </c>
      <c r="C130" s="40">
        <v>40</v>
      </c>
      <c r="D130" s="11">
        <v>3</v>
      </c>
      <c r="E130" s="11">
        <v>1.1599999999999999</v>
      </c>
      <c r="F130" s="11">
        <v>20.56</v>
      </c>
      <c r="G130" s="10">
        <v>104.8</v>
      </c>
      <c r="H130" s="41">
        <v>111</v>
      </c>
      <c r="I130" s="96"/>
    </row>
    <row r="131" spans="1:9" s="90" customFormat="1" x14ac:dyDescent="0.2">
      <c r="A131" s="124"/>
      <c r="B131" s="57" t="s">
        <v>48</v>
      </c>
      <c r="C131" s="40">
        <v>10</v>
      </c>
      <c r="D131" s="11">
        <v>2.3199999999999998</v>
      </c>
      <c r="E131" s="11">
        <v>2.95</v>
      </c>
      <c r="F131" s="11">
        <v>0</v>
      </c>
      <c r="G131" s="10">
        <v>36.4</v>
      </c>
      <c r="H131" s="19" t="s">
        <v>47</v>
      </c>
      <c r="I131" s="96"/>
    </row>
    <row r="132" spans="1:9" x14ac:dyDescent="0.2">
      <c r="A132" s="124"/>
      <c r="B132" s="57" t="s">
        <v>49</v>
      </c>
      <c r="C132" s="40">
        <v>10</v>
      </c>
      <c r="D132" s="11">
        <v>0.13</v>
      </c>
      <c r="E132" s="11">
        <v>6.15</v>
      </c>
      <c r="F132" s="11">
        <v>0.17</v>
      </c>
      <c r="G132" s="10">
        <v>56.6</v>
      </c>
      <c r="H132" s="41">
        <v>105</v>
      </c>
    </row>
    <row r="133" spans="1:9" x14ac:dyDescent="0.2">
      <c r="A133" s="124"/>
      <c r="B133" s="57" t="s">
        <v>33</v>
      </c>
      <c r="C133" s="40">
        <v>200</v>
      </c>
      <c r="D133" s="11">
        <v>0.26</v>
      </c>
      <c r="E133" s="11">
        <v>0</v>
      </c>
      <c r="F133" s="11">
        <v>7.24</v>
      </c>
      <c r="G133" s="10">
        <v>30.84</v>
      </c>
      <c r="H133" s="41">
        <v>494</v>
      </c>
    </row>
    <row r="134" spans="1:9" x14ac:dyDescent="0.2">
      <c r="A134" s="124" t="s">
        <v>16</v>
      </c>
      <c r="B134" s="125"/>
      <c r="C134" s="24">
        <f>SUM(C128:C133)</f>
        <v>610</v>
      </c>
      <c r="D134" s="73">
        <f t="shared" ref="D134:G134" si="22">SUM(D128:D133)</f>
        <v>18.980000000000004</v>
      </c>
      <c r="E134" s="24">
        <f t="shared" si="22"/>
        <v>19.68</v>
      </c>
      <c r="F134" s="24">
        <f t="shared" si="22"/>
        <v>65.61999999999999</v>
      </c>
      <c r="G134" s="24">
        <f t="shared" si="22"/>
        <v>526.86</v>
      </c>
      <c r="H134" s="42"/>
    </row>
    <row r="135" spans="1:9" x14ac:dyDescent="0.2">
      <c r="A135" s="124" t="s">
        <v>17</v>
      </c>
      <c r="B135" s="57" t="s">
        <v>139</v>
      </c>
      <c r="C135" s="40">
        <v>100</v>
      </c>
      <c r="D135" s="11">
        <v>1.33</v>
      </c>
      <c r="E135" s="11">
        <v>0.17</v>
      </c>
      <c r="F135" s="11">
        <v>7.17</v>
      </c>
      <c r="G135" s="10">
        <v>35</v>
      </c>
      <c r="H135" s="41">
        <v>17</v>
      </c>
    </row>
    <row r="136" spans="1:9" x14ac:dyDescent="0.2">
      <c r="A136" s="124"/>
      <c r="B136" s="57" t="s">
        <v>82</v>
      </c>
      <c r="C136" s="40">
        <v>250</v>
      </c>
      <c r="D136" s="11">
        <v>4.93</v>
      </c>
      <c r="E136" s="11">
        <f>6.48/2*2.5</f>
        <v>8.1000000000000014</v>
      </c>
      <c r="F136" s="11">
        <f>15.88/2*2.5</f>
        <v>19.850000000000001</v>
      </c>
      <c r="G136" s="11">
        <f>153.18/2*2.5</f>
        <v>191.47500000000002</v>
      </c>
      <c r="H136" s="41">
        <v>156</v>
      </c>
    </row>
    <row r="137" spans="1:9" x14ac:dyDescent="0.2">
      <c r="A137" s="124"/>
      <c r="B137" s="57" t="s">
        <v>59</v>
      </c>
      <c r="C137" s="40">
        <v>280</v>
      </c>
      <c r="D137" s="11">
        <f>17.17/2.4*2.8</f>
        <v>20.03166666666667</v>
      </c>
      <c r="E137" s="11">
        <f>18.47/2.4*2.8</f>
        <v>21.548333333333332</v>
      </c>
      <c r="F137" s="11">
        <f>45.26/2.4*2.8</f>
        <v>52.803333333333335</v>
      </c>
      <c r="G137" s="10">
        <f>435.06/2.4*2.8</f>
        <v>507.57</v>
      </c>
      <c r="H137" s="41">
        <v>406</v>
      </c>
    </row>
    <row r="138" spans="1:9" x14ac:dyDescent="0.2">
      <c r="A138" s="124"/>
      <c r="B138" s="57" t="s">
        <v>54</v>
      </c>
      <c r="C138" s="40">
        <v>200</v>
      </c>
      <c r="D138" s="11">
        <v>0.32</v>
      </c>
      <c r="E138" s="11">
        <v>0.14000000000000001</v>
      </c>
      <c r="F138" s="11">
        <v>11.46</v>
      </c>
      <c r="G138" s="10">
        <v>48.32</v>
      </c>
      <c r="H138" s="41">
        <v>519</v>
      </c>
    </row>
    <row r="139" spans="1:9" x14ac:dyDescent="0.2">
      <c r="A139" s="124"/>
      <c r="B139" s="57" t="s">
        <v>22</v>
      </c>
      <c r="C139" s="40">
        <v>30</v>
      </c>
      <c r="D139" s="11">
        <v>2.37</v>
      </c>
      <c r="E139" s="11">
        <v>0.3</v>
      </c>
      <c r="F139" s="11">
        <v>14.76</v>
      </c>
      <c r="G139" s="10">
        <v>70.5</v>
      </c>
      <c r="H139" s="41">
        <v>108</v>
      </c>
    </row>
    <row r="140" spans="1:9" x14ac:dyDescent="0.2">
      <c r="A140" s="124"/>
      <c r="B140" s="57" t="s">
        <v>21</v>
      </c>
      <c r="C140" s="40">
        <v>30</v>
      </c>
      <c r="D140" s="11">
        <v>1.98</v>
      </c>
      <c r="E140" s="11">
        <v>0.36</v>
      </c>
      <c r="F140" s="11">
        <v>10.02</v>
      </c>
      <c r="G140" s="10">
        <v>52.2</v>
      </c>
      <c r="H140" s="41">
        <v>109</v>
      </c>
    </row>
    <row r="141" spans="1:9" x14ac:dyDescent="0.2">
      <c r="A141" s="124" t="s">
        <v>23</v>
      </c>
      <c r="B141" s="125"/>
      <c r="C141" s="24">
        <f>SUM(C135:C140)</f>
        <v>890</v>
      </c>
      <c r="D141" s="73">
        <f t="shared" ref="D141:G141" si="23">SUM(D135:D140)</f>
        <v>30.961666666666673</v>
      </c>
      <c r="E141" s="73">
        <f t="shared" si="23"/>
        <v>30.618333333333336</v>
      </c>
      <c r="F141" s="73">
        <f t="shared" si="23"/>
        <v>116.06333333333333</v>
      </c>
      <c r="G141" s="73">
        <f t="shared" si="23"/>
        <v>905.06500000000017</v>
      </c>
      <c r="H141" s="42"/>
    </row>
    <row r="142" spans="1:9" x14ac:dyDescent="0.2">
      <c r="A142" s="124" t="s">
        <v>24</v>
      </c>
      <c r="B142" s="93" t="s">
        <v>56</v>
      </c>
      <c r="C142" s="58">
        <v>200</v>
      </c>
      <c r="D142" s="11">
        <v>0.3</v>
      </c>
      <c r="E142" s="11">
        <v>0.12</v>
      </c>
      <c r="F142" s="11">
        <v>9.18</v>
      </c>
      <c r="G142" s="10">
        <v>39.74</v>
      </c>
      <c r="H142" s="19" t="s">
        <v>55</v>
      </c>
    </row>
    <row r="143" spans="1:9" x14ac:dyDescent="0.2">
      <c r="A143" s="124"/>
      <c r="B143" s="93" t="s">
        <v>77</v>
      </c>
      <c r="C143" s="58">
        <v>100</v>
      </c>
      <c r="D143" s="11">
        <v>7.27</v>
      </c>
      <c r="E143" s="11">
        <v>7.76</v>
      </c>
      <c r="F143" s="11">
        <v>38.47</v>
      </c>
      <c r="G143" s="10">
        <v>239.67</v>
      </c>
      <c r="H143" s="19" t="s">
        <v>76</v>
      </c>
    </row>
    <row r="144" spans="1:9" x14ac:dyDescent="0.2">
      <c r="A144" s="124" t="s">
        <v>28</v>
      </c>
      <c r="B144" s="125"/>
      <c r="C144" s="24">
        <f>SUM(C142:C143)</f>
        <v>300</v>
      </c>
      <c r="D144" s="24">
        <f t="shared" ref="D144:G144" si="24">SUM(D142:D143)</f>
        <v>7.5699999999999994</v>
      </c>
      <c r="E144" s="24">
        <f t="shared" si="24"/>
        <v>7.88</v>
      </c>
      <c r="F144" s="24">
        <f t="shared" si="24"/>
        <v>47.65</v>
      </c>
      <c r="G144" s="24">
        <f t="shared" si="24"/>
        <v>279.40999999999997</v>
      </c>
      <c r="H144" s="42"/>
    </row>
    <row r="145" spans="1:8" ht="13.5" thickBot="1" x14ac:dyDescent="0.25">
      <c r="A145" s="126" t="s">
        <v>29</v>
      </c>
      <c r="B145" s="127"/>
      <c r="C145" s="43">
        <f>C134+C141+C144</f>
        <v>1800</v>
      </c>
      <c r="D145" s="76">
        <f t="shared" ref="D145:G145" si="25">D134+D141+D144</f>
        <v>57.511666666666677</v>
      </c>
      <c r="E145" s="76">
        <f t="shared" si="25"/>
        <v>58.178333333333335</v>
      </c>
      <c r="F145" s="76">
        <f t="shared" si="25"/>
        <v>229.33333333333334</v>
      </c>
      <c r="G145" s="76">
        <f t="shared" si="25"/>
        <v>1711.335</v>
      </c>
      <c r="H145" s="44"/>
    </row>
    <row r="146" spans="1:8" x14ac:dyDescent="0.2">
      <c r="A146" s="128" t="s">
        <v>83</v>
      </c>
      <c r="B146" s="129"/>
      <c r="C146" s="129"/>
      <c r="D146" s="129"/>
      <c r="E146" s="129"/>
      <c r="F146" s="129"/>
      <c r="G146" s="129"/>
      <c r="H146" s="132"/>
    </row>
    <row r="147" spans="1:8" x14ac:dyDescent="0.2">
      <c r="A147" s="124" t="s">
        <v>12</v>
      </c>
      <c r="B147" s="91" t="s">
        <v>144</v>
      </c>
      <c r="C147" s="58">
        <v>60</v>
      </c>
      <c r="D147" s="11">
        <v>0.48</v>
      </c>
      <c r="E147" s="11">
        <v>0.06</v>
      </c>
      <c r="F147" s="11">
        <v>1.02</v>
      </c>
      <c r="G147" s="10">
        <v>7.8</v>
      </c>
      <c r="H147" s="41">
        <v>107</v>
      </c>
    </row>
    <row r="148" spans="1:8" x14ac:dyDescent="0.2">
      <c r="A148" s="124"/>
      <c r="B148" s="93" t="s">
        <v>147</v>
      </c>
      <c r="C148" s="58">
        <v>90</v>
      </c>
      <c r="D148" s="11">
        <v>8.1</v>
      </c>
      <c r="E148" s="11">
        <v>11.99</v>
      </c>
      <c r="F148" s="11">
        <v>9.85</v>
      </c>
      <c r="G148" s="10">
        <v>176.2</v>
      </c>
      <c r="H148" s="41">
        <v>381</v>
      </c>
    </row>
    <row r="149" spans="1:8" x14ac:dyDescent="0.2">
      <c r="A149" s="124"/>
      <c r="B149" s="57" t="s">
        <v>37</v>
      </c>
      <c r="C149" s="40">
        <v>180</v>
      </c>
      <c r="D149" s="11">
        <v>9.17</v>
      </c>
      <c r="E149" s="11">
        <v>7.49</v>
      </c>
      <c r="F149" s="11">
        <v>46.62</v>
      </c>
      <c r="G149" s="10">
        <v>270.81</v>
      </c>
      <c r="H149" s="41">
        <v>237</v>
      </c>
    </row>
    <row r="150" spans="1:8" x14ac:dyDescent="0.2">
      <c r="A150" s="124"/>
      <c r="B150" s="57" t="s">
        <v>22</v>
      </c>
      <c r="C150" s="40">
        <v>30</v>
      </c>
      <c r="D150" s="11">
        <v>2.37</v>
      </c>
      <c r="E150" s="11">
        <v>0.3</v>
      </c>
      <c r="F150" s="11">
        <v>14.76</v>
      </c>
      <c r="G150" s="10">
        <v>70.5</v>
      </c>
      <c r="H150" s="41">
        <v>108</v>
      </c>
    </row>
    <row r="151" spans="1:8" x14ac:dyDescent="0.2">
      <c r="A151" s="124"/>
      <c r="B151" s="57" t="s">
        <v>21</v>
      </c>
      <c r="C151" s="40">
        <v>30</v>
      </c>
      <c r="D151" s="11">
        <v>1.98</v>
      </c>
      <c r="E151" s="11">
        <v>0.36</v>
      </c>
      <c r="F151" s="11">
        <v>10.02</v>
      </c>
      <c r="G151" s="10">
        <v>52.2</v>
      </c>
      <c r="H151" s="41">
        <v>109</v>
      </c>
    </row>
    <row r="152" spans="1:8" x14ac:dyDescent="0.2">
      <c r="A152" s="124"/>
      <c r="B152" s="57" t="s">
        <v>15</v>
      </c>
      <c r="C152" s="40">
        <v>200</v>
      </c>
      <c r="D152" s="11">
        <v>0.2</v>
      </c>
      <c r="E152" s="11">
        <v>0</v>
      </c>
      <c r="F152" s="11">
        <v>7.02</v>
      </c>
      <c r="G152" s="11">
        <v>28.46</v>
      </c>
      <c r="H152" s="41">
        <v>493</v>
      </c>
    </row>
    <row r="153" spans="1:8" x14ac:dyDescent="0.2">
      <c r="A153" s="124" t="s">
        <v>16</v>
      </c>
      <c r="B153" s="125"/>
      <c r="C153" s="24">
        <f>SUM(C147:C152)</f>
        <v>590</v>
      </c>
      <c r="D153" s="73">
        <f>SUM(D147:D152)</f>
        <v>22.3</v>
      </c>
      <c r="E153" s="73">
        <f>SUM(E147:E152)</f>
        <v>20.2</v>
      </c>
      <c r="F153" s="73">
        <f>SUM(F147:F152)</f>
        <v>89.289999999999992</v>
      </c>
      <c r="G153" s="73">
        <f>SUM(G147:G152)</f>
        <v>605.97</v>
      </c>
      <c r="H153" s="42"/>
    </row>
    <row r="154" spans="1:8" x14ac:dyDescent="0.2">
      <c r="A154" s="124" t="s">
        <v>17</v>
      </c>
      <c r="B154" s="93" t="s">
        <v>150</v>
      </c>
      <c r="C154" s="58">
        <v>100</v>
      </c>
      <c r="D154" s="11">
        <v>2.2000000000000002</v>
      </c>
      <c r="E154" s="11">
        <v>2.4</v>
      </c>
      <c r="F154" s="11">
        <v>11.2</v>
      </c>
      <c r="G154" s="10">
        <v>75.98</v>
      </c>
      <c r="H154" s="41">
        <v>245</v>
      </c>
    </row>
    <row r="155" spans="1:8" x14ac:dyDescent="0.2">
      <c r="A155" s="124"/>
      <c r="B155" s="57" t="s">
        <v>85</v>
      </c>
      <c r="C155" s="40">
        <v>250</v>
      </c>
      <c r="D155" s="11">
        <v>5.62</v>
      </c>
      <c r="E155" s="11">
        <v>5.67</v>
      </c>
      <c r="F155" s="11">
        <v>21.6</v>
      </c>
      <c r="G155" s="10">
        <v>160.28</v>
      </c>
      <c r="H155" s="19" t="s">
        <v>84</v>
      </c>
    </row>
    <row r="156" spans="1:8" x14ac:dyDescent="0.2">
      <c r="A156" s="124"/>
      <c r="B156" s="57" t="s">
        <v>87</v>
      </c>
      <c r="C156" s="40">
        <v>100</v>
      </c>
      <c r="D156" s="11">
        <v>12.45</v>
      </c>
      <c r="E156" s="11">
        <v>10.199999999999999</v>
      </c>
      <c r="F156" s="11">
        <v>12.09</v>
      </c>
      <c r="G156" s="11">
        <f>134.7/0.09*0.1</f>
        <v>149.66666666666666</v>
      </c>
      <c r="H156" s="19" t="s">
        <v>86</v>
      </c>
    </row>
    <row r="157" spans="1:8" x14ac:dyDescent="0.2">
      <c r="A157" s="124"/>
      <c r="B157" s="57" t="s">
        <v>135</v>
      </c>
      <c r="C157" s="40">
        <v>180</v>
      </c>
      <c r="D157" s="11">
        <v>4.2</v>
      </c>
      <c r="E157" s="11">
        <v>11.6</v>
      </c>
      <c r="F157" s="11">
        <v>38.450000000000003</v>
      </c>
      <c r="G157" s="10">
        <v>251.47</v>
      </c>
      <c r="H157" s="41">
        <v>426</v>
      </c>
    </row>
    <row r="158" spans="1:8" x14ac:dyDescent="0.2">
      <c r="A158" s="124"/>
      <c r="B158" s="57" t="s">
        <v>148</v>
      </c>
      <c r="C158" s="40">
        <v>200</v>
      </c>
      <c r="D158" s="11">
        <v>0</v>
      </c>
      <c r="E158" s="11">
        <v>0</v>
      </c>
      <c r="F158" s="11">
        <v>19</v>
      </c>
      <c r="G158" s="10">
        <v>75</v>
      </c>
      <c r="H158" s="19" t="s">
        <v>74</v>
      </c>
    </row>
    <row r="159" spans="1:8" x14ac:dyDescent="0.2">
      <c r="A159" s="124"/>
      <c r="B159" s="57" t="s">
        <v>22</v>
      </c>
      <c r="C159" s="40">
        <v>30</v>
      </c>
      <c r="D159" s="11">
        <v>2.37</v>
      </c>
      <c r="E159" s="11">
        <v>0.3</v>
      </c>
      <c r="F159" s="11">
        <v>14.76</v>
      </c>
      <c r="G159" s="10">
        <v>70.5</v>
      </c>
      <c r="H159" s="41">
        <v>108</v>
      </c>
    </row>
    <row r="160" spans="1:8" x14ac:dyDescent="0.2">
      <c r="A160" s="124"/>
      <c r="B160" s="57" t="s">
        <v>21</v>
      </c>
      <c r="C160" s="40">
        <v>30</v>
      </c>
      <c r="D160" s="11">
        <v>1.98</v>
      </c>
      <c r="E160" s="11">
        <v>0.36</v>
      </c>
      <c r="F160" s="11">
        <v>10.02</v>
      </c>
      <c r="G160" s="10">
        <v>52.2</v>
      </c>
      <c r="H160" s="41">
        <v>109</v>
      </c>
    </row>
    <row r="161" spans="1:8" x14ac:dyDescent="0.2">
      <c r="A161" s="124" t="s">
        <v>23</v>
      </c>
      <c r="B161" s="125"/>
      <c r="C161" s="24">
        <f>SUM(C154:C160)</f>
        <v>890</v>
      </c>
      <c r="D161" s="73">
        <f t="shared" ref="D161:G161" si="26">SUM(D154:D160)</f>
        <v>28.82</v>
      </c>
      <c r="E161" s="73">
        <f t="shared" si="26"/>
        <v>30.529999999999998</v>
      </c>
      <c r="F161" s="73">
        <f t="shared" si="26"/>
        <v>127.12</v>
      </c>
      <c r="G161" s="73">
        <f t="shared" si="26"/>
        <v>835.09666666666669</v>
      </c>
      <c r="H161" s="42"/>
    </row>
    <row r="162" spans="1:8" x14ac:dyDescent="0.2">
      <c r="A162" s="124" t="s">
        <v>24</v>
      </c>
      <c r="B162" s="93" t="s">
        <v>41</v>
      </c>
      <c r="C162" s="58">
        <v>200</v>
      </c>
      <c r="D162" s="11">
        <v>5.4</v>
      </c>
      <c r="E162" s="11">
        <v>5</v>
      </c>
      <c r="F162" s="11">
        <v>18.600000000000001</v>
      </c>
      <c r="G162" s="10">
        <v>158</v>
      </c>
      <c r="H162" s="19" t="s">
        <v>40</v>
      </c>
    </row>
    <row r="163" spans="1:8" x14ac:dyDescent="0.2">
      <c r="A163" s="124"/>
      <c r="B163" s="93" t="s">
        <v>105</v>
      </c>
      <c r="C163" s="58">
        <v>100</v>
      </c>
      <c r="D163" s="11">
        <v>3.68</v>
      </c>
      <c r="E163" s="11">
        <v>4.29</v>
      </c>
      <c r="F163" s="11">
        <v>29.8</v>
      </c>
      <c r="G163" s="10">
        <v>190.46</v>
      </c>
      <c r="H163" s="19" t="s">
        <v>104</v>
      </c>
    </row>
    <row r="164" spans="1:8" x14ac:dyDescent="0.2">
      <c r="A164" s="124" t="s">
        <v>28</v>
      </c>
      <c r="B164" s="125"/>
      <c r="C164" s="24">
        <f>SUM(C162:C163)</f>
        <v>300</v>
      </c>
      <c r="D164" s="24">
        <f t="shared" ref="D164:G164" si="27">SUM(D162:D163)</f>
        <v>9.08</v>
      </c>
      <c r="E164" s="24">
        <f t="shared" si="27"/>
        <v>9.2899999999999991</v>
      </c>
      <c r="F164" s="24">
        <f t="shared" si="27"/>
        <v>48.400000000000006</v>
      </c>
      <c r="G164" s="24">
        <f t="shared" si="27"/>
        <v>348.46000000000004</v>
      </c>
      <c r="H164" s="42"/>
    </row>
    <row r="165" spans="1:8" ht="13.5" thickBot="1" x14ac:dyDescent="0.25">
      <c r="A165" s="126" t="s">
        <v>29</v>
      </c>
      <c r="B165" s="127"/>
      <c r="C165" s="43">
        <f>C153+C161+C164</f>
        <v>1780</v>
      </c>
      <c r="D165" s="76">
        <f t="shared" ref="D165:G165" si="28">D153+D161+D164</f>
        <v>60.2</v>
      </c>
      <c r="E165" s="76">
        <f t="shared" si="28"/>
        <v>60.019999999999996</v>
      </c>
      <c r="F165" s="76">
        <f t="shared" si="28"/>
        <v>264.81</v>
      </c>
      <c r="G165" s="76">
        <f t="shared" si="28"/>
        <v>1789.5266666666666</v>
      </c>
      <c r="H165" s="44"/>
    </row>
    <row r="166" spans="1:8" x14ac:dyDescent="0.2">
      <c r="A166" s="128" t="s">
        <v>90</v>
      </c>
      <c r="B166" s="129"/>
      <c r="C166" s="129"/>
      <c r="D166" s="129"/>
      <c r="E166" s="129"/>
      <c r="F166" s="129"/>
      <c r="G166" s="129"/>
      <c r="H166" s="132"/>
    </row>
    <row r="167" spans="1:8" x14ac:dyDescent="0.2">
      <c r="A167" s="124" t="s">
        <v>12</v>
      </c>
      <c r="B167" s="57" t="s">
        <v>91</v>
      </c>
      <c r="C167" s="40">
        <v>250</v>
      </c>
      <c r="D167" s="11">
        <v>9.25</v>
      </c>
      <c r="E167" s="11">
        <v>11.75</v>
      </c>
      <c r="F167" s="11">
        <v>36</v>
      </c>
      <c r="G167" s="10">
        <v>364.87</v>
      </c>
      <c r="H167" s="41">
        <v>266</v>
      </c>
    </row>
    <row r="168" spans="1:8" x14ac:dyDescent="0.2">
      <c r="A168" s="124"/>
      <c r="B168" s="57" t="s">
        <v>136</v>
      </c>
      <c r="C168" s="40">
        <v>100</v>
      </c>
      <c r="D168" s="11">
        <v>8.74</v>
      </c>
      <c r="E168" s="11">
        <v>7.65</v>
      </c>
      <c r="F168" s="11">
        <v>41.43</v>
      </c>
      <c r="G168" s="11">
        <v>213.97</v>
      </c>
      <c r="H168" s="41">
        <v>563</v>
      </c>
    </row>
    <row r="169" spans="1:8" x14ac:dyDescent="0.2">
      <c r="A169" s="124"/>
      <c r="B169" s="57" t="s">
        <v>33</v>
      </c>
      <c r="C169" s="40">
        <v>200</v>
      </c>
      <c r="D169" s="11">
        <v>0.26</v>
      </c>
      <c r="E169" s="11">
        <v>0</v>
      </c>
      <c r="F169" s="11">
        <v>7.24</v>
      </c>
      <c r="G169" s="10">
        <v>30.84</v>
      </c>
      <c r="H169" s="41">
        <v>494</v>
      </c>
    </row>
    <row r="170" spans="1:8" x14ac:dyDescent="0.2">
      <c r="A170" s="124" t="s">
        <v>16</v>
      </c>
      <c r="B170" s="125"/>
      <c r="C170" s="24">
        <f>SUM(C167:C169)</f>
        <v>550</v>
      </c>
      <c r="D170" s="24">
        <f t="shared" ref="D170:G170" si="29">SUM(D167:D169)</f>
        <v>18.250000000000004</v>
      </c>
      <c r="E170" s="24">
        <f t="shared" si="29"/>
        <v>19.399999999999999</v>
      </c>
      <c r="F170" s="24">
        <f t="shared" si="29"/>
        <v>84.67</v>
      </c>
      <c r="G170" s="24">
        <f t="shared" si="29"/>
        <v>609.68000000000006</v>
      </c>
      <c r="H170" s="42"/>
    </row>
    <row r="171" spans="1:8" x14ac:dyDescent="0.2">
      <c r="A171" s="124" t="s">
        <v>17</v>
      </c>
      <c r="B171" s="57" t="s">
        <v>149</v>
      </c>
      <c r="C171" s="40">
        <v>100</v>
      </c>
      <c r="D171" s="11">
        <v>1.48</v>
      </c>
      <c r="E171" s="11">
        <v>2.62</v>
      </c>
      <c r="F171" s="11">
        <v>9.86</v>
      </c>
      <c r="G171" s="10">
        <v>68.739999999999995</v>
      </c>
      <c r="H171" s="41">
        <v>119</v>
      </c>
    </row>
    <row r="172" spans="1:8" ht="25.5" x14ac:dyDescent="0.2">
      <c r="A172" s="124"/>
      <c r="B172" s="57" t="s">
        <v>93</v>
      </c>
      <c r="C172" s="40">
        <v>250</v>
      </c>
      <c r="D172" s="11">
        <v>2.8</v>
      </c>
      <c r="E172" s="11">
        <v>5.27</v>
      </c>
      <c r="F172" s="11">
        <v>9.25</v>
      </c>
      <c r="G172" s="11">
        <f>107.26/2*2.5</f>
        <v>134.07500000000002</v>
      </c>
      <c r="H172" s="19" t="s">
        <v>92</v>
      </c>
    </row>
    <row r="173" spans="1:8" x14ac:dyDescent="0.2">
      <c r="A173" s="124"/>
      <c r="B173" s="57" t="s">
        <v>95</v>
      </c>
      <c r="C173" s="40">
        <v>100</v>
      </c>
      <c r="D173" s="11">
        <v>11.42</v>
      </c>
      <c r="E173" s="11">
        <v>11.64</v>
      </c>
      <c r="F173" s="11">
        <v>9.1999999999999993</v>
      </c>
      <c r="G173" s="11">
        <f>178.28/0.09*0.1</f>
        <v>198.0888888888889</v>
      </c>
      <c r="H173" s="19" t="s">
        <v>94</v>
      </c>
    </row>
    <row r="174" spans="1:8" x14ac:dyDescent="0.2">
      <c r="A174" s="124"/>
      <c r="B174" s="92" t="s">
        <v>96</v>
      </c>
      <c r="C174" s="58">
        <v>180</v>
      </c>
      <c r="D174" s="11">
        <v>9.1300000000000008</v>
      </c>
      <c r="E174" s="11">
        <v>9.1</v>
      </c>
      <c r="F174" s="11">
        <v>54.42</v>
      </c>
      <c r="G174" s="10">
        <v>271.22000000000003</v>
      </c>
      <c r="H174" s="41">
        <v>243</v>
      </c>
    </row>
    <row r="175" spans="1:8" x14ac:dyDescent="0.2">
      <c r="A175" s="124"/>
      <c r="B175" s="57" t="s">
        <v>20</v>
      </c>
      <c r="C175" s="40">
        <v>200</v>
      </c>
      <c r="D175" s="11">
        <v>0.08</v>
      </c>
      <c r="E175" s="11">
        <v>0</v>
      </c>
      <c r="F175" s="11">
        <v>10.62</v>
      </c>
      <c r="G175" s="10">
        <v>40.44</v>
      </c>
      <c r="H175" s="41">
        <v>508</v>
      </c>
    </row>
    <row r="176" spans="1:8" x14ac:dyDescent="0.2">
      <c r="A176" s="124"/>
      <c r="B176" s="57" t="s">
        <v>22</v>
      </c>
      <c r="C176" s="40">
        <v>30</v>
      </c>
      <c r="D176" s="11">
        <v>2.37</v>
      </c>
      <c r="E176" s="11">
        <v>0.3</v>
      </c>
      <c r="F176" s="11">
        <v>14.76</v>
      </c>
      <c r="G176" s="10">
        <v>70.5</v>
      </c>
      <c r="H176" s="41">
        <v>108</v>
      </c>
    </row>
    <row r="177" spans="1:9" x14ac:dyDescent="0.2">
      <c r="A177" s="124"/>
      <c r="B177" s="57" t="s">
        <v>21</v>
      </c>
      <c r="C177" s="40">
        <v>30</v>
      </c>
      <c r="D177" s="11">
        <v>1.98</v>
      </c>
      <c r="E177" s="11">
        <v>0.36</v>
      </c>
      <c r="F177" s="11">
        <v>10.02</v>
      </c>
      <c r="G177" s="10">
        <v>52.2</v>
      </c>
      <c r="H177" s="41">
        <v>109</v>
      </c>
    </row>
    <row r="178" spans="1:9" x14ac:dyDescent="0.2">
      <c r="A178" s="124" t="s">
        <v>23</v>
      </c>
      <c r="B178" s="125"/>
      <c r="C178" s="24">
        <f>SUM(C171:C177)</f>
        <v>890</v>
      </c>
      <c r="D178" s="24">
        <f t="shared" ref="D178:G178" si="30">SUM(D171:D177)</f>
        <v>29.259999999999998</v>
      </c>
      <c r="E178" s="73">
        <f t="shared" si="30"/>
        <v>29.290000000000003</v>
      </c>
      <c r="F178" s="73">
        <f t="shared" si="30"/>
        <v>118.13000000000001</v>
      </c>
      <c r="G178" s="73">
        <f t="shared" si="30"/>
        <v>835.26388888888891</v>
      </c>
      <c r="H178" s="42"/>
    </row>
    <row r="179" spans="1:9" x14ac:dyDescent="0.2">
      <c r="A179" s="124" t="s">
        <v>24</v>
      </c>
      <c r="B179" s="93" t="s">
        <v>25</v>
      </c>
      <c r="C179" s="58">
        <v>200</v>
      </c>
      <c r="D179" s="11">
        <v>0</v>
      </c>
      <c r="E179" s="11">
        <v>0</v>
      </c>
      <c r="F179" s="11">
        <v>22</v>
      </c>
      <c r="G179" s="10">
        <v>95</v>
      </c>
      <c r="H179" s="41">
        <v>614</v>
      </c>
    </row>
    <row r="180" spans="1:9" x14ac:dyDescent="0.2">
      <c r="A180" s="124"/>
      <c r="B180" s="93" t="s">
        <v>97</v>
      </c>
      <c r="C180" s="58">
        <v>100</v>
      </c>
      <c r="D180" s="11">
        <v>7.91</v>
      </c>
      <c r="E180" s="11">
        <v>7.96</v>
      </c>
      <c r="F180" s="11">
        <v>29.17</v>
      </c>
      <c r="G180" s="10">
        <v>201.65</v>
      </c>
      <c r="H180" s="41">
        <v>542</v>
      </c>
    </row>
    <row r="181" spans="1:9" x14ac:dyDescent="0.2">
      <c r="A181" s="124" t="s">
        <v>28</v>
      </c>
      <c r="B181" s="125"/>
      <c r="C181" s="24">
        <f>SUM(C179:C180)</f>
        <v>300</v>
      </c>
      <c r="D181" s="24">
        <f t="shared" ref="D181:G181" si="31">SUM(D179:D180)</f>
        <v>7.91</v>
      </c>
      <c r="E181" s="24">
        <f t="shared" si="31"/>
        <v>7.96</v>
      </c>
      <c r="F181" s="24">
        <f t="shared" si="31"/>
        <v>51.17</v>
      </c>
      <c r="G181" s="24">
        <f t="shared" si="31"/>
        <v>296.64999999999998</v>
      </c>
      <c r="H181" s="42"/>
    </row>
    <row r="182" spans="1:9" ht="13.5" thickBot="1" x14ac:dyDescent="0.25">
      <c r="A182" s="126" t="s">
        <v>29</v>
      </c>
      <c r="B182" s="127"/>
      <c r="C182" s="43">
        <f>C170+C178+C181</f>
        <v>1740</v>
      </c>
      <c r="D182" s="76">
        <f t="shared" ref="D182:G182" si="32">D170+D178+D181</f>
        <v>55.42</v>
      </c>
      <c r="E182" s="76">
        <f t="shared" si="32"/>
        <v>56.65</v>
      </c>
      <c r="F182" s="76">
        <f t="shared" si="32"/>
        <v>253.97000000000003</v>
      </c>
      <c r="G182" s="76">
        <f t="shared" si="32"/>
        <v>1741.5938888888891</v>
      </c>
      <c r="H182" s="44"/>
    </row>
    <row r="183" spans="1:9" x14ac:dyDescent="0.2">
      <c r="A183" s="128" t="s">
        <v>98</v>
      </c>
      <c r="B183" s="129"/>
      <c r="C183" s="129"/>
      <c r="D183" s="129"/>
      <c r="E183" s="129"/>
      <c r="F183" s="129"/>
      <c r="G183" s="129"/>
      <c r="H183" s="132"/>
    </row>
    <row r="184" spans="1:9" x14ac:dyDescent="0.2">
      <c r="A184" s="124" t="s">
        <v>12</v>
      </c>
      <c r="B184" s="57" t="s">
        <v>99</v>
      </c>
      <c r="C184" s="40">
        <v>200</v>
      </c>
      <c r="D184" s="11">
        <v>15.7</v>
      </c>
      <c r="E184" s="11">
        <v>16.64</v>
      </c>
      <c r="F184" s="11">
        <v>50.68</v>
      </c>
      <c r="G184" s="10">
        <v>395.78</v>
      </c>
      <c r="H184" s="41">
        <v>296</v>
      </c>
    </row>
    <row r="185" spans="1:9" s="90" customFormat="1" x14ac:dyDescent="0.2">
      <c r="A185" s="124"/>
      <c r="B185" s="57" t="s">
        <v>46</v>
      </c>
      <c r="C185" s="40">
        <v>40</v>
      </c>
      <c r="D185" s="11">
        <v>3</v>
      </c>
      <c r="E185" s="11">
        <v>1.1599999999999999</v>
      </c>
      <c r="F185" s="11">
        <v>20.56</v>
      </c>
      <c r="G185" s="10">
        <v>104.8</v>
      </c>
      <c r="H185" s="41">
        <v>111</v>
      </c>
      <c r="I185" s="96"/>
    </row>
    <row r="186" spans="1:9" x14ac:dyDescent="0.2">
      <c r="A186" s="124"/>
      <c r="B186" s="57" t="s">
        <v>14</v>
      </c>
      <c r="C186" s="40">
        <v>150</v>
      </c>
      <c r="D186" s="11">
        <v>0.6</v>
      </c>
      <c r="E186" s="11">
        <v>0.6</v>
      </c>
      <c r="F186" s="11">
        <v>14.7</v>
      </c>
      <c r="G186" s="10">
        <v>70.5</v>
      </c>
      <c r="H186" s="41">
        <v>112</v>
      </c>
    </row>
    <row r="187" spans="1:9" x14ac:dyDescent="0.2">
      <c r="A187" s="124"/>
      <c r="B187" s="57" t="s">
        <v>15</v>
      </c>
      <c r="C187" s="40">
        <v>200</v>
      </c>
      <c r="D187" s="11">
        <v>0.2</v>
      </c>
      <c r="E187" s="11">
        <v>0</v>
      </c>
      <c r="F187" s="11">
        <v>7.02</v>
      </c>
      <c r="G187" s="10">
        <v>28.46</v>
      </c>
      <c r="H187" s="41">
        <v>493</v>
      </c>
    </row>
    <row r="188" spans="1:9" x14ac:dyDescent="0.2">
      <c r="A188" s="124" t="s">
        <v>16</v>
      </c>
      <c r="B188" s="125"/>
      <c r="C188" s="24">
        <f>SUM(C184:C187)</f>
        <v>590</v>
      </c>
      <c r="D188" s="24">
        <f t="shared" ref="D188:G188" si="33">SUM(D184:D187)</f>
        <v>19.5</v>
      </c>
      <c r="E188" s="24">
        <f t="shared" si="33"/>
        <v>18.400000000000002</v>
      </c>
      <c r="F188" s="24">
        <f t="shared" si="33"/>
        <v>92.96</v>
      </c>
      <c r="G188" s="24">
        <f t="shared" si="33"/>
        <v>599.54</v>
      </c>
      <c r="H188" s="42"/>
    </row>
    <row r="189" spans="1:9" x14ac:dyDescent="0.2">
      <c r="A189" s="124" t="s">
        <v>17</v>
      </c>
      <c r="B189" s="57" t="s">
        <v>142</v>
      </c>
      <c r="C189" s="40">
        <v>100</v>
      </c>
      <c r="D189" s="11">
        <v>1.6</v>
      </c>
      <c r="E189" s="11">
        <v>7.1</v>
      </c>
      <c r="F189" s="11">
        <v>9.6</v>
      </c>
      <c r="G189" s="10">
        <v>136</v>
      </c>
      <c r="H189" s="19" t="s">
        <v>143</v>
      </c>
    </row>
    <row r="190" spans="1:9" x14ac:dyDescent="0.2">
      <c r="A190" s="124"/>
      <c r="B190" s="57" t="s">
        <v>35</v>
      </c>
      <c r="C190" s="40">
        <v>250</v>
      </c>
      <c r="D190" s="11">
        <v>3.08</v>
      </c>
      <c r="E190" s="11">
        <v>5.45</v>
      </c>
      <c r="F190" s="11">
        <v>17.420000000000002</v>
      </c>
      <c r="G190" s="10">
        <v>131.82</v>
      </c>
      <c r="H190" s="19" t="s">
        <v>34</v>
      </c>
    </row>
    <row r="191" spans="1:9" x14ac:dyDescent="0.2">
      <c r="A191" s="124"/>
      <c r="B191" s="93" t="s">
        <v>137</v>
      </c>
      <c r="C191" s="58">
        <v>100</v>
      </c>
      <c r="D191" s="11">
        <v>16.809999999999999</v>
      </c>
      <c r="E191" s="11">
        <v>12.94</v>
      </c>
      <c r="F191" s="11">
        <v>2.33</v>
      </c>
      <c r="G191" s="10">
        <v>197.22</v>
      </c>
      <c r="H191" s="41">
        <v>405</v>
      </c>
    </row>
    <row r="192" spans="1:9" x14ac:dyDescent="0.2">
      <c r="A192" s="124"/>
      <c r="B192" s="57" t="s">
        <v>103</v>
      </c>
      <c r="C192" s="40">
        <v>180</v>
      </c>
      <c r="D192" s="11">
        <f>3.47/1.5*1.8</f>
        <v>4.1640000000000006</v>
      </c>
      <c r="E192" s="11">
        <v>10.119999999999999</v>
      </c>
      <c r="F192" s="11">
        <f>42.23/1.5*1.8</f>
        <v>50.676000000000002</v>
      </c>
      <c r="G192" s="11">
        <f>198.21/1.5*1.8</f>
        <v>237.85200000000003</v>
      </c>
      <c r="H192" s="19" t="s">
        <v>102</v>
      </c>
    </row>
    <row r="193" spans="1:8" x14ac:dyDescent="0.2">
      <c r="A193" s="124"/>
      <c r="B193" s="57" t="s">
        <v>54</v>
      </c>
      <c r="C193" s="40">
        <v>200</v>
      </c>
      <c r="D193" s="11">
        <v>0.32</v>
      </c>
      <c r="E193" s="11">
        <v>0.14000000000000001</v>
      </c>
      <c r="F193" s="11">
        <v>11.46</v>
      </c>
      <c r="G193" s="10">
        <v>48.32</v>
      </c>
      <c r="H193" s="41">
        <v>519</v>
      </c>
    </row>
    <row r="194" spans="1:8" x14ac:dyDescent="0.2">
      <c r="A194" s="124"/>
      <c r="B194" s="57" t="s">
        <v>22</v>
      </c>
      <c r="C194" s="40">
        <v>30</v>
      </c>
      <c r="D194" s="11">
        <v>2.37</v>
      </c>
      <c r="E194" s="11">
        <v>0.3</v>
      </c>
      <c r="F194" s="11">
        <v>14.76</v>
      </c>
      <c r="G194" s="10">
        <v>70.5</v>
      </c>
      <c r="H194" s="41">
        <v>108</v>
      </c>
    </row>
    <row r="195" spans="1:8" x14ac:dyDescent="0.2">
      <c r="A195" s="124"/>
      <c r="B195" s="57" t="s">
        <v>21</v>
      </c>
      <c r="C195" s="40">
        <v>30</v>
      </c>
      <c r="D195" s="11">
        <v>1.98</v>
      </c>
      <c r="E195" s="11">
        <v>0.36</v>
      </c>
      <c r="F195" s="11">
        <v>10.02</v>
      </c>
      <c r="G195" s="10">
        <v>52.2</v>
      </c>
      <c r="H195" s="41">
        <v>109</v>
      </c>
    </row>
    <row r="196" spans="1:8" x14ac:dyDescent="0.2">
      <c r="A196" s="124" t="s">
        <v>23</v>
      </c>
      <c r="B196" s="125"/>
      <c r="C196" s="24">
        <f>SUM(C189:C195)</f>
        <v>890</v>
      </c>
      <c r="D196" s="73">
        <f t="shared" ref="D196:G196" si="34">SUM(D189:D195)</f>
        <v>30.324000000000002</v>
      </c>
      <c r="E196" s="73">
        <f t="shared" si="34"/>
        <v>36.409999999999997</v>
      </c>
      <c r="F196" s="73">
        <f t="shared" si="34"/>
        <v>116.26600000000002</v>
      </c>
      <c r="G196" s="73">
        <f t="shared" si="34"/>
        <v>873.91200000000015</v>
      </c>
      <c r="H196" s="42"/>
    </row>
    <row r="197" spans="1:8" x14ac:dyDescent="0.2">
      <c r="A197" s="124" t="s">
        <v>24</v>
      </c>
      <c r="B197" s="57" t="s">
        <v>67</v>
      </c>
      <c r="C197" s="40">
        <v>200</v>
      </c>
      <c r="D197" s="11">
        <v>0.2</v>
      </c>
      <c r="E197" s="11">
        <v>0.2</v>
      </c>
      <c r="F197" s="11">
        <v>22.8</v>
      </c>
      <c r="G197" s="10">
        <v>100</v>
      </c>
      <c r="H197" s="19" t="s">
        <v>66</v>
      </c>
    </row>
    <row r="198" spans="1:8" ht="25.5" x14ac:dyDescent="0.2">
      <c r="A198" s="124"/>
      <c r="B198" s="93" t="s">
        <v>89</v>
      </c>
      <c r="C198" s="58">
        <v>100</v>
      </c>
      <c r="D198" s="11">
        <v>7.76</v>
      </c>
      <c r="E198" s="11">
        <v>7.73</v>
      </c>
      <c r="F198" s="11">
        <v>27.95</v>
      </c>
      <c r="G198" s="10">
        <v>225.13</v>
      </c>
      <c r="H198" s="19" t="s">
        <v>88</v>
      </c>
    </row>
    <row r="199" spans="1:8" x14ac:dyDescent="0.2">
      <c r="A199" s="124" t="s">
        <v>28</v>
      </c>
      <c r="B199" s="125"/>
      <c r="C199" s="24">
        <f>SUM(C197:C198)</f>
        <v>300</v>
      </c>
      <c r="D199" s="24">
        <f t="shared" ref="D199:G199" si="35">SUM(D197:D198)</f>
        <v>7.96</v>
      </c>
      <c r="E199" s="24">
        <f t="shared" si="35"/>
        <v>7.9300000000000006</v>
      </c>
      <c r="F199" s="24">
        <f t="shared" si="35"/>
        <v>50.75</v>
      </c>
      <c r="G199" s="24">
        <f t="shared" si="35"/>
        <v>325.13</v>
      </c>
      <c r="H199" s="42"/>
    </row>
    <row r="200" spans="1:8" ht="13.5" thickBot="1" x14ac:dyDescent="0.25">
      <c r="A200" s="126" t="s">
        <v>29</v>
      </c>
      <c r="B200" s="127"/>
      <c r="C200" s="43">
        <f>C188+C196+C199</f>
        <v>1780</v>
      </c>
      <c r="D200" s="76">
        <f t="shared" ref="D200:G200" si="36">D188+D196+D199</f>
        <v>57.783999999999999</v>
      </c>
      <c r="E200" s="76">
        <f t="shared" si="36"/>
        <v>62.74</v>
      </c>
      <c r="F200" s="76">
        <f t="shared" si="36"/>
        <v>259.976</v>
      </c>
      <c r="G200" s="76">
        <f t="shared" si="36"/>
        <v>1798.5820000000003</v>
      </c>
      <c r="H200" s="44"/>
    </row>
    <row r="201" spans="1:8" x14ac:dyDescent="0.2">
      <c r="A201" s="128" t="s">
        <v>106</v>
      </c>
      <c r="B201" s="129"/>
      <c r="C201" s="77">
        <f>(C200+C182+C165+C145+C126+C106+C87+C68+C51+C34)</f>
        <v>17700</v>
      </c>
      <c r="D201" s="77">
        <f>(D200+D182+D165+D145+D126+D106+D87+D68+D51+D34)</f>
        <v>583.13066666666668</v>
      </c>
      <c r="E201" s="77">
        <f>(E200+E182+E165+E145+E126+E106+E87+E68+E51+E34)</f>
        <v>595.73744444444435</v>
      </c>
      <c r="F201" s="77">
        <f>(F200+F182+F165+F145+F126+F106+F87+F68+F51+F34)</f>
        <v>2570.1202222222219</v>
      </c>
      <c r="G201" s="77">
        <f>(G200+G182+G165+G145+G126+G106+G87+G68+G51+G34)</f>
        <v>17987.600000000002</v>
      </c>
      <c r="H201" s="78"/>
    </row>
    <row r="202" spans="1:8" ht="13.5" thickBot="1" x14ac:dyDescent="0.25">
      <c r="A202" s="130" t="s">
        <v>107</v>
      </c>
      <c r="B202" s="131"/>
      <c r="C202" s="79">
        <f>C201/12</f>
        <v>1475</v>
      </c>
      <c r="D202" s="79">
        <f t="shared" ref="D202:G202" si="37">D201/12</f>
        <v>48.594222222222221</v>
      </c>
      <c r="E202" s="79">
        <f t="shared" si="37"/>
        <v>49.644787037037027</v>
      </c>
      <c r="F202" s="79">
        <f t="shared" si="37"/>
        <v>214.17668518518516</v>
      </c>
      <c r="G202" s="79">
        <f t="shared" si="37"/>
        <v>1498.9666666666669</v>
      </c>
      <c r="H202" s="46"/>
    </row>
  </sheetData>
  <mergeCells count="89">
    <mergeCell ref="A9:H9"/>
    <mergeCell ref="A13:A14"/>
    <mergeCell ref="B13:B14"/>
    <mergeCell ref="C13:C14"/>
    <mergeCell ref="D13:F13"/>
    <mergeCell ref="G13:G14"/>
    <mergeCell ref="H13:H14"/>
    <mergeCell ref="A40:A46"/>
    <mergeCell ref="A15:H15"/>
    <mergeCell ref="A16:A21"/>
    <mergeCell ref="A22:B22"/>
    <mergeCell ref="A23:A29"/>
    <mergeCell ref="A30:B30"/>
    <mergeCell ref="A31:A32"/>
    <mergeCell ref="A33:B33"/>
    <mergeCell ref="A34:B34"/>
    <mergeCell ref="A35:H35"/>
    <mergeCell ref="A36:A38"/>
    <mergeCell ref="A39:B39"/>
    <mergeCell ref="A68:B68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A67:B67"/>
    <mergeCell ref="A96:A101"/>
    <mergeCell ref="A69:H69"/>
    <mergeCell ref="A70:A74"/>
    <mergeCell ref="A75:B75"/>
    <mergeCell ref="A76:A82"/>
    <mergeCell ref="A83:B83"/>
    <mergeCell ref="A84:A85"/>
    <mergeCell ref="A86:B86"/>
    <mergeCell ref="A87:B87"/>
    <mergeCell ref="A88:H88"/>
    <mergeCell ref="A89:A94"/>
    <mergeCell ref="A95:B95"/>
    <mergeCell ref="A126:B126"/>
    <mergeCell ref="A102:B102"/>
    <mergeCell ref="A103:A104"/>
    <mergeCell ref="A105:B105"/>
    <mergeCell ref="A106:B106"/>
    <mergeCell ref="A107:H107"/>
    <mergeCell ref="A108:A113"/>
    <mergeCell ref="A114:B114"/>
    <mergeCell ref="A115:A121"/>
    <mergeCell ref="A122:B122"/>
    <mergeCell ref="A123:A124"/>
    <mergeCell ref="A125:B125"/>
    <mergeCell ref="A154:A160"/>
    <mergeCell ref="A127:H127"/>
    <mergeCell ref="A128:A133"/>
    <mergeCell ref="A134:B134"/>
    <mergeCell ref="A135:A140"/>
    <mergeCell ref="A141:B141"/>
    <mergeCell ref="A142:A143"/>
    <mergeCell ref="A144:B144"/>
    <mergeCell ref="A145:B145"/>
    <mergeCell ref="A146:H146"/>
    <mergeCell ref="A147:A152"/>
    <mergeCell ref="A153:B153"/>
    <mergeCell ref="A182:B182"/>
    <mergeCell ref="A161:B161"/>
    <mergeCell ref="A162:A163"/>
    <mergeCell ref="A164:B164"/>
    <mergeCell ref="A165:B165"/>
    <mergeCell ref="A166:H166"/>
    <mergeCell ref="A167:A169"/>
    <mergeCell ref="A170:B170"/>
    <mergeCell ref="A171:A177"/>
    <mergeCell ref="A178:B178"/>
    <mergeCell ref="A179:A180"/>
    <mergeCell ref="A181:B181"/>
    <mergeCell ref="A199:B199"/>
    <mergeCell ref="A200:B200"/>
    <mergeCell ref="A201:B201"/>
    <mergeCell ref="A202:B202"/>
    <mergeCell ref="A183:H183"/>
    <mergeCell ref="A184:A187"/>
    <mergeCell ref="A188:B188"/>
    <mergeCell ref="A189:A195"/>
    <mergeCell ref="A196:B196"/>
    <mergeCell ref="A197:A198"/>
  </mergeCells>
  <phoneticPr fontId="0" type="noConversion"/>
  <pageMargins left="0.15748031496062992" right="0.15748031496062992" top="0.19685039370078741" bottom="0.19685039370078741" header="0.51181102362204722" footer="0.51181102362204722"/>
  <pageSetup paperSize="9" scale="7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4" sqref="R2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</vt:lpstr>
      <vt:lpstr>12-18 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2023-03-01T16:21:20Z</cp:lastPrinted>
  <dcterms:created xsi:type="dcterms:W3CDTF">2010-09-29T09:10:17Z</dcterms:created>
  <dcterms:modified xsi:type="dcterms:W3CDTF">2023-03-01T16:26:45Z</dcterms:modified>
</cp:coreProperties>
</file>